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argó\RNÖ\2024\"/>
    </mc:Choice>
  </mc:AlternateContent>
  <bookViews>
    <workbookView xWindow="16230" yWindow="-225" windowWidth="12660" windowHeight="11760" tabRatio="727" activeTab="7"/>
  </bookViews>
  <sheets>
    <sheet name="1.sz.mell." sheetId="1" r:id="rId1"/>
    <sheet name="2.sz.mell  " sheetId="73" r:id="rId2"/>
    <sheet name="3.sz.mell  " sheetId="61" r:id="rId3"/>
    <sheet name="4.sz.mell." sheetId="63" r:id="rId4"/>
    <sheet name="5.sz.mell.  " sheetId="62" r:id="rId5"/>
    <sheet name="6. sz.mell." sheetId="77" r:id="rId6"/>
    <sheet name="7.sz.mell." sheetId="78" r:id="rId7"/>
    <sheet name="8. sz. mell" sheetId="3" r:id="rId8"/>
    <sheet name="1. sz tájékoztató t." sheetId="87" r:id="rId9"/>
    <sheet name="2. sz tájékoztató t" sheetId="66" r:id="rId10"/>
    <sheet name="3.sz tájékoztató t." sheetId="24" r:id="rId11"/>
    <sheet name="4. sz tájékoztató t." sheetId="106" r:id="rId12"/>
    <sheet name="Munka1" sheetId="94" r:id="rId13"/>
  </sheets>
  <definedNames>
    <definedName name="_xlnm.Print_Titles" localSheetId="7">'8. sz. mell'!$1:$6</definedName>
    <definedName name="_xlnm.Print_Area" localSheetId="8">'1. sz tájékoztató t.'!$A$1:$E$49</definedName>
    <definedName name="_xlnm.Print_Area" localSheetId="0">'1.sz.mell.'!$A$1:$F$52</definedName>
    <definedName name="_xlnm.Print_Area" localSheetId="11">'4. sz tájékoztató t.'!$A$1:$E$30</definedName>
  </definedNames>
  <calcPr calcId="162913"/>
</workbook>
</file>

<file path=xl/calcChain.xml><?xml version="1.0" encoding="utf-8"?>
<calcChain xmlns="http://schemas.openxmlformats.org/spreadsheetml/2006/main">
  <c r="F9" i="73" l="1"/>
  <c r="F36" i="3"/>
  <c r="F43" i="3"/>
  <c r="F35" i="1"/>
  <c r="K8" i="73" s="1"/>
  <c r="F20" i="73"/>
  <c r="K4" i="61"/>
  <c r="K30" i="61"/>
  <c r="F4" i="61"/>
  <c r="F17" i="61"/>
  <c r="F18" i="61"/>
  <c r="F24" i="61"/>
  <c r="F30" i="61" s="1"/>
  <c r="K33" i="61" s="1"/>
  <c r="K4" i="73"/>
  <c r="K6" i="73"/>
  <c r="K7" i="73"/>
  <c r="K9" i="73"/>
  <c r="K11" i="73"/>
  <c r="K27" i="73"/>
  <c r="F4" i="73"/>
  <c r="F6" i="73"/>
  <c r="F7" i="73"/>
  <c r="F18" i="73"/>
  <c r="F19" i="73"/>
  <c r="F27" i="73" s="1"/>
  <c r="F24" i="73"/>
  <c r="F6" i="1"/>
  <c r="F5" i="1" s="1"/>
  <c r="F7" i="1"/>
  <c r="F8" i="1"/>
  <c r="F9" i="1"/>
  <c r="F10" i="1"/>
  <c r="F11" i="1"/>
  <c r="F12" i="1"/>
  <c r="F13" i="1"/>
  <c r="F14" i="1"/>
  <c r="F15" i="1"/>
  <c r="F16" i="1"/>
  <c r="F19" i="1"/>
  <c r="F20" i="1"/>
  <c r="F18" i="1" s="1"/>
  <c r="F25" i="1" s="1"/>
  <c r="F21" i="1"/>
  <c r="F22" i="1"/>
  <c r="F23" i="1"/>
  <c r="F24" i="1"/>
  <c r="F30" i="1"/>
  <c r="F33" i="1"/>
  <c r="F34" i="1"/>
  <c r="F36" i="1"/>
  <c r="F37" i="1"/>
  <c r="K10" i="73" s="1"/>
  <c r="F38" i="1"/>
  <c r="F39" i="1"/>
  <c r="F40" i="1"/>
  <c r="F42" i="1"/>
  <c r="F41" i="1" s="1"/>
  <c r="F43" i="1"/>
  <c r="F44" i="1"/>
  <c r="F47" i="1"/>
  <c r="F48" i="1"/>
  <c r="F46" i="1" s="1"/>
  <c r="F49" i="1"/>
  <c r="F5" i="3"/>
  <c r="F8" i="3"/>
  <c r="F14" i="3"/>
  <c r="F20" i="3"/>
  <c r="F24" i="3"/>
  <c r="F21" i="3" s="1"/>
  <c r="F28" i="3" s="1"/>
  <c r="F29" i="3" s="1"/>
  <c r="F34" i="3"/>
  <c r="F35" i="3"/>
  <c r="F39" i="3"/>
  <c r="F42" i="3"/>
  <c r="F47" i="3"/>
  <c r="F17" i="1" l="1"/>
  <c r="K18" i="73"/>
  <c r="K28" i="73" s="1"/>
  <c r="F30" i="73" s="1"/>
  <c r="F33" i="3"/>
  <c r="F46" i="3"/>
  <c r="F51" i="3" s="1"/>
  <c r="K6" i="61"/>
  <c r="K17" i="61" s="1"/>
  <c r="K32" i="61" s="1"/>
  <c r="K29" i="73"/>
  <c r="F32" i="1"/>
  <c r="F45" i="1" s="1"/>
  <c r="F51" i="1" s="1"/>
  <c r="F32" i="61"/>
  <c r="F31" i="61"/>
  <c r="F33" i="61"/>
  <c r="F28" i="73"/>
  <c r="F29" i="73"/>
  <c r="F26" i="1"/>
  <c r="J4" i="61"/>
  <c r="J6" i="61"/>
  <c r="J17" i="61" s="1"/>
  <c r="J30" i="61"/>
  <c r="E4" i="61"/>
  <c r="E17" i="61"/>
  <c r="E18" i="61"/>
  <c r="E24" i="61"/>
  <c r="E30" i="61" s="1"/>
  <c r="J33" i="61" s="1"/>
  <c r="J4" i="73"/>
  <c r="J6" i="73"/>
  <c r="J7" i="73"/>
  <c r="J8" i="73"/>
  <c r="J9" i="73"/>
  <c r="J10" i="73"/>
  <c r="J11" i="73"/>
  <c r="J18" i="73"/>
  <c r="J27" i="73"/>
  <c r="J28" i="73"/>
  <c r="E4" i="73"/>
  <c r="E6" i="73"/>
  <c r="E7" i="73"/>
  <c r="E18" i="73"/>
  <c r="E20" i="73"/>
  <c r="E19" i="73" s="1"/>
  <c r="E27" i="73" s="1"/>
  <c r="E24" i="73"/>
  <c r="B9" i="63"/>
  <c r="E9" i="63"/>
  <c r="E14" i="3"/>
  <c r="D36" i="3"/>
  <c r="E36" i="3"/>
  <c r="E30" i="1"/>
  <c r="E33" i="1"/>
  <c r="E34" i="1"/>
  <c r="E35" i="1"/>
  <c r="E36" i="1"/>
  <c r="E37" i="1"/>
  <c r="E38" i="1"/>
  <c r="E39" i="1"/>
  <c r="E40" i="1"/>
  <c r="E42" i="1"/>
  <c r="E41" i="1" s="1"/>
  <c r="E43" i="1"/>
  <c r="E44" i="1"/>
  <c r="E47" i="1"/>
  <c r="E48" i="1"/>
  <c r="E46" i="1" s="1"/>
  <c r="E49" i="1"/>
  <c r="E6" i="1"/>
  <c r="E5" i="1" s="1"/>
  <c r="E7" i="1"/>
  <c r="E8" i="1"/>
  <c r="E9" i="1"/>
  <c r="E10" i="1"/>
  <c r="E11" i="1"/>
  <c r="E12" i="1"/>
  <c r="E13" i="1"/>
  <c r="E14" i="1"/>
  <c r="E15" i="1"/>
  <c r="E16" i="1"/>
  <c r="E19" i="1"/>
  <c r="E20" i="1"/>
  <c r="E18" i="1" s="1"/>
  <c r="E25" i="1" s="1"/>
  <c r="E21" i="1"/>
  <c r="E22" i="1"/>
  <c r="E23" i="1"/>
  <c r="E24" i="1"/>
  <c r="E5" i="3"/>
  <c r="E8" i="3"/>
  <c r="E20" i="3"/>
  <c r="E24" i="3"/>
  <c r="E21" i="3" s="1"/>
  <c r="E28" i="3" s="1"/>
  <c r="E34" i="3"/>
  <c r="E35" i="3"/>
  <c r="E39" i="3"/>
  <c r="E42" i="3"/>
  <c r="E47" i="3"/>
  <c r="K31" i="61" l="1"/>
  <c r="K30" i="73"/>
  <c r="J29" i="73"/>
  <c r="J30" i="73"/>
  <c r="J31" i="61"/>
  <c r="J32" i="61"/>
  <c r="E32" i="61"/>
  <c r="E31" i="61"/>
  <c r="E33" i="61"/>
  <c r="E28" i="73"/>
  <c r="E29" i="73"/>
  <c r="E30" i="73"/>
  <c r="E29" i="3"/>
  <c r="E17" i="1"/>
  <c r="E33" i="3"/>
  <c r="E46" i="3" s="1"/>
  <c r="E51" i="3" s="1"/>
  <c r="E32" i="1"/>
  <c r="E45" i="1" s="1"/>
  <c r="E51" i="1" s="1"/>
  <c r="E26" i="1"/>
  <c r="D20" i="73"/>
  <c r="D19" i="73" s="1"/>
  <c r="D27" i="73" s="1"/>
  <c r="I4" i="61"/>
  <c r="I30" i="61"/>
  <c r="D4" i="61"/>
  <c r="D17" i="61"/>
  <c r="D18" i="61"/>
  <c r="D24" i="61"/>
  <c r="I4" i="73"/>
  <c r="I6" i="73"/>
  <c r="I7" i="73"/>
  <c r="I9" i="73"/>
  <c r="I10" i="73"/>
  <c r="I11" i="73"/>
  <c r="I27" i="73"/>
  <c r="D4" i="73"/>
  <c r="D6" i="73"/>
  <c r="D7" i="73"/>
  <c r="D18" i="73" s="1"/>
  <c r="D24" i="73"/>
  <c r="D35" i="3"/>
  <c r="D34" i="3"/>
  <c r="D30" i="1"/>
  <c r="D33" i="1"/>
  <c r="D34" i="1"/>
  <c r="D32" i="1" s="1"/>
  <c r="D35" i="1"/>
  <c r="I8" i="73" s="1"/>
  <c r="D36" i="1"/>
  <c r="D37" i="1"/>
  <c r="D38" i="1"/>
  <c r="D39" i="1"/>
  <c r="D40" i="1"/>
  <c r="D42" i="1"/>
  <c r="D41" i="1" s="1"/>
  <c r="D43" i="1"/>
  <c r="D44" i="1"/>
  <c r="D47" i="1"/>
  <c r="D48" i="1"/>
  <c r="D46" i="1" s="1"/>
  <c r="D49" i="1"/>
  <c r="D6" i="1"/>
  <c r="D5" i="1" s="1"/>
  <c r="D17" i="1" s="1"/>
  <c r="D7" i="1"/>
  <c r="D8" i="1"/>
  <c r="D9" i="1"/>
  <c r="D10" i="1"/>
  <c r="D11" i="1"/>
  <c r="D12" i="1"/>
  <c r="D13" i="1"/>
  <c r="D14" i="1"/>
  <c r="D15" i="1"/>
  <c r="D16" i="1"/>
  <c r="D19" i="1"/>
  <c r="D20" i="1"/>
  <c r="D18" i="1" s="1"/>
  <c r="D25" i="1" s="1"/>
  <c r="D21" i="1"/>
  <c r="D22" i="1"/>
  <c r="D23" i="1"/>
  <c r="D24" i="1"/>
  <c r="D24" i="3"/>
  <c r="D5" i="3"/>
  <c r="D8" i="3"/>
  <c r="D20" i="3" s="1"/>
  <c r="D21" i="3"/>
  <c r="D28" i="3" s="1"/>
  <c r="D39" i="3"/>
  <c r="D33" i="3" s="1"/>
  <c r="D42" i="3"/>
  <c r="D47" i="3"/>
  <c r="D30" i="61" l="1"/>
  <c r="I33" i="61" s="1"/>
  <c r="I18" i="73"/>
  <c r="D29" i="73" s="1"/>
  <c r="D46" i="3"/>
  <c r="D51" i="3" s="1"/>
  <c r="I6" i="61"/>
  <c r="I17" i="61" s="1"/>
  <c r="I32" i="61" s="1"/>
  <c r="D28" i="73"/>
  <c r="I31" i="61"/>
  <c r="D33" i="61"/>
  <c r="D31" i="61"/>
  <c r="I29" i="73"/>
  <c r="D45" i="1"/>
  <c r="D51" i="1" s="1"/>
  <c r="D26" i="1"/>
  <c r="D29" i="3"/>
  <c r="D20" i="24"/>
  <c r="E20" i="24"/>
  <c r="F20" i="24"/>
  <c r="G20" i="24"/>
  <c r="H20" i="24"/>
  <c r="I20" i="24"/>
  <c r="J20" i="24"/>
  <c r="K20" i="24"/>
  <c r="L20" i="24"/>
  <c r="M20" i="24"/>
  <c r="N20" i="24"/>
  <c r="C20" i="24"/>
  <c r="O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C20" i="73"/>
  <c r="D32" i="61" l="1"/>
  <c r="I28" i="73"/>
  <c r="I30" i="73" s="1"/>
  <c r="D30" i="73"/>
  <c r="C1" i="3"/>
  <c r="G1" i="63"/>
  <c r="L1" i="61"/>
  <c r="L1" i="73"/>
  <c r="O19" i="24" l="1"/>
  <c r="C5" i="3" l="1"/>
  <c r="O6" i="24" l="1"/>
  <c r="D6" i="24" s="1"/>
  <c r="C6" i="24" l="1"/>
  <c r="M6" i="24"/>
  <c r="K6" i="24"/>
  <c r="I6" i="24"/>
  <c r="G6" i="24"/>
  <c r="E6" i="24"/>
  <c r="N6" i="24"/>
  <c r="L6" i="24"/>
  <c r="J6" i="24"/>
  <c r="H6" i="24"/>
  <c r="F6" i="24"/>
  <c r="H9" i="73" l="1"/>
  <c r="C39" i="3" l="1"/>
  <c r="O23" i="24" s="1"/>
  <c r="O17" i="24"/>
  <c r="O16" i="24"/>
  <c r="O15" i="24"/>
  <c r="D16" i="24" l="1"/>
  <c r="F16" i="24"/>
  <c r="H16" i="24"/>
  <c r="J16" i="24"/>
  <c r="L16" i="24"/>
  <c r="N16" i="24"/>
  <c r="E16" i="24"/>
  <c r="G16" i="24"/>
  <c r="I16" i="24"/>
  <c r="K16" i="24"/>
  <c r="M16" i="24"/>
  <c r="C16" i="24"/>
  <c r="D17" i="24"/>
  <c r="F17" i="24"/>
  <c r="H17" i="24"/>
  <c r="J17" i="24"/>
  <c r="L17" i="24"/>
  <c r="N17" i="24"/>
  <c r="E17" i="24"/>
  <c r="G17" i="24"/>
  <c r="I17" i="24"/>
  <c r="K17" i="24"/>
  <c r="M17" i="24"/>
  <c r="C17" i="24"/>
  <c r="D23" i="24"/>
  <c r="F23" i="24"/>
  <c r="H23" i="24"/>
  <c r="J23" i="24"/>
  <c r="L23" i="24"/>
  <c r="N23" i="24"/>
  <c r="E23" i="24"/>
  <c r="G23" i="24"/>
  <c r="I23" i="24"/>
  <c r="K23" i="24"/>
  <c r="M23" i="24"/>
  <c r="C23" i="24"/>
  <c r="D15" i="24"/>
  <c r="F15" i="24"/>
  <c r="F26" i="24" s="1"/>
  <c r="H15" i="24"/>
  <c r="J15" i="24"/>
  <c r="L15" i="24"/>
  <c r="N15" i="24"/>
  <c r="N26" i="24" s="1"/>
  <c r="E15" i="24"/>
  <c r="E26" i="24" s="1"/>
  <c r="G15" i="24"/>
  <c r="G26" i="24" s="1"/>
  <c r="I15" i="24"/>
  <c r="K15" i="24"/>
  <c r="M15" i="24"/>
  <c r="C15" i="24"/>
  <c r="C26" i="24" s="1"/>
  <c r="O7" i="24"/>
  <c r="O8" i="24"/>
  <c r="O9" i="24"/>
  <c r="C48" i="1"/>
  <c r="C49" i="1"/>
  <c r="C46" i="1" s="1"/>
  <c r="C47" i="1"/>
  <c r="C43" i="1"/>
  <c r="C44" i="1"/>
  <c r="C42" i="1"/>
  <c r="H6" i="61" s="1"/>
  <c r="H17" i="61" s="1"/>
  <c r="C32" i="61" s="1"/>
  <c r="C34" i="1"/>
  <c r="H7" i="73" s="1"/>
  <c r="C35" i="1"/>
  <c r="H8" i="73" s="1"/>
  <c r="C36" i="1"/>
  <c r="C37" i="1"/>
  <c r="H10" i="73" s="1"/>
  <c r="C38" i="1"/>
  <c r="H11" i="73" s="1"/>
  <c r="C39" i="1"/>
  <c r="C40" i="1"/>
  <c r="C33" i="1"/>
  <c r="H6" i="73" s="1"/>
  <c r="C24" i="1"/>
  <c r="C20" i="1"/>
  <c r="C21" i="1"/>
  <c r="C19" i="73" s="1"/>
  <c r="C27" i="73" s="1"/>
  <c r="C22" i="1"/>
  <c r="C23" i="1"/>
  <c r="C19" i="1"/>
  <c r="C16" i="1"/>
  <c r="C15" i="1"/>
  <c r="C11" i="1"/>
  <c r="C7" i="73" s="1"/>
  <c r="C12" i="1"/>
  <c r="C13" i="1"/>
  <c r="C14" i="1"/>
  <c r="C7" i="1"/>
  <c r="C8" i="1"/>
  <c r="C9" i="1"/>
  <c r="C10" i="1"/>
  <c r="C6" i="1"/>
  <c r="A1" i="78"/>
  <c r="E3" i="106"/>
  <c r="E19" i="106" s="1"/>
  <c r="D3" i="106"/>
  <c r="D19" i="106" s="1"/>
  <c r="C3" i="106"/>
  <c r="C19" i="106" s="1"/>
  <c r="C3" i="87"/>
  <c r="C30" i="87" s="1"/>
  <c r="C30" i="1"/>
  <c r="E22" i="106"/>
  <c r="E26" i="106" s="1"/>
  <c r="E28" i="106" s="1"/>
  <c r="D22" i="106"/>
  <c r="D26" i="106" s="1"/>
  <c r="D28" i="106" s="1"/>
  <c r="C22" i="106"/>
  <c r="C26" i="106" s="1"/>
  <c r="C28" i="106" s="1"/>
  <c r="E13" i="106"/>
  <c r="E15" i="106" s="1"/>
  <c r="C13" i="106"/>
  <c r="C15" i="106" s="1"/>
  <c r="D13" i="106"/>
  <c r="D15" i="106" s="1"/>
  <c r="E32" i="87"/>
  <c r="D32" i="87"/>
  <c r="C32" i="87"/>
  <c r="C33" i="3"/>
  <c r="E4" i="62"/>
  <c r="D4" i="62"/>
  <c r="G4" i="66" s="1"/>
  <c r="C4" i="62"/>
  <c r="F4" i="66" s="1"/>
  <c r="A1" i="24"/>
  <c r="H4" i="66"/>
  <c r="D3" i="66"/>
  <c r="E3" i="87"/>
  <c r="E30" i="87" s="1"/>
  <c r="D3" i="87"/>
  <c r="D30" i="87" s="1"/>
  <c r="C3" i="77"/>
  <c r="F3" i="63"/>
  <c r="F13" i="63" s="1"/>
  <c r="E3" i="63"/>
  <c r="E13" i="63" s="1"/>
  <c r="D3" i="63"/>
  <c r="D13" i="63" s="1"/>
  <c r="H4" i="61"/>
  <c r="C4" i="61"/>
  <c r="H4" i="73"/>
  <c r="C4" i="73"/>
  <c r="D41" i="87"/>
  <c r="E41" i="87"/>
  <c r="D46" i="87"/>
  <c r="E46" i="87"/>
  <c r="C46" i="87"/>
  <c r="C41" i="87"/>
  <c r="D5" i="87"/>
  <c r="D17" i="87" s="1"/>
  <c r="E5" i="87"/>
  <c r="E17" i="87" s="1"/>
  <c r="D18" i="87"/>
  <c r="D25" i="87" s="1"/>
  <c r="E18" i="87"/>
  <c r="E25" i="87" s="1"/>
  <c r="C18" i="87"/>
  <c r="C25" i="87" s="1"/>
  <c r="C5" i="87"/>
  <c r="C17" i="87" s="1"/>
  <c r="C21" i="3"/>
  <c r="C8" i="3"/>
  <c r="O5" i="24" s="1"/>
  <c r="F18" i="63"/>
  <c r="F17" i="63"/>
  <c r="F16" i="63"/>
  <c r="F15" i="63"/>
  <c r="C47" i="3"/>
  <c r="C42" i="3"/>
  <c r="C17" i="61"/>
  <c r="H30" i="61"/>
  <c r="C18" i="61"/>
  <c r="H27" i="73"/>
  <c r="C24" i="61"/>
  <c r="C30" i="61" s="1"/>
  <c r="H33" i="61" s="1"/>
  <c r="C24" i="73"/>
  <c r="C11" i="62"/>
  <c r="D11" i="62"/>
  <c r="E11" i="62"/>
  <c r="F8" i="62"/>
  <c r="F9" i="62"/>
  <c r="F10" i="62"/>
  <c r="F7" i="62"/>
  <c r="F11" i="62" s="1"/>
  <c r="F6" i="62"/>
  <c r="F5" i="63"/>
  <c r="F6" i="63"/>
  <c r="F7" i="63"/>
  <c r="F8" i="63"/>
  <c r="M26" i="24"/>
  <c r="O25" i="24"/>
  <c r="O22" i="24"/>
  <c r="O21" i="24"/>
  <c r="O18" i="24"/>
  <c r="O11" i="24"/>
  <c r="O10" i="24"/>
  <c r="D45" i="87" l="1"/>
  <c r="H26" i="24"/>
  <c r="I26" i="24"/>
  <c r="L26" i="24"/>
  <c r="D26" i="24"/>
  <c r="K26" i="24"/>
  <c r="J26" i="24"/>
  <c r="D5" i="24"/>
  <c r="F5" i="24"/>
  <c r="H5" i="24"/>
  <c r="J5" i="24"/>
  <c r="L5" i="24"/>
  <c r="N5" i="24"/>
  <c r="E5" i="24"/>
  <c r="G5" i="24"/>
  <c r="I5" i="24"/>
  <c r="K5" i="24"/>
  <c r="M5" i="24"/>
  <c r="C5" i="24"/>
  <c r="D26" i="87"/>
  <c r="C18" i="1"/>
  <c r="C25" i="1" s="1"/>
  <c r="E26" i="87"/>
  <c r="D49" i="87"/>
  <c r="C41" i="1"/>
  <c r="H32" i="61"/>
  <c r="E45" i="87"/>
  <c r="E49" i="87" s="1"/>
  <c r="H31" i="61"/>
  <c r="C45" i="87"/>
  <c r="C49" i="87" s="1"/>
  <c r="C5" i="1"/>
  <c r="C6" i="73" s="1"/>
  <c r="C18" i="73" s="1"/>
  <c r="C28" i="73" s="1"/>
  <c r="C20" i="3"/>
  <c r="C26" i="87"/>
  <c r="C28" i="3"/>
  <c r="O12" i="24"/>
  <c r="C46" i="3"/>
  <c r="C51" i="3" s="1"/>
  <c r="C17" i="1"/>
  <c r="C26" i="1" s="1"/>
  <c r="C31" i="61"/>
  <c r="C33" i="61"/>
  <c r="C32" i="1"/>
  <c r="H18" i="73" s="1"/>
  <c r="H28" i="73" s="1"/>
  <c r="O26" i="24" l="1"/>
  <c r="D12" i="24"/>
  <c r="F12" i="24"/>
  <c r="F13" i="24" s="1"/>
  <c r="F27" i="24" s="1"/>
  <c r="H12" i="24"/>
  <c r="J12" i="24"/>
  <c r="J13" i="24" s="1"/>
  <c r="J27" i="24" s="1"/>
  <c r="L12" i="24"/>
  <c r="N12" i="24"/>
  <c r="N13" i="24" s="1"/>
  <c r="N27" i="24" s="1"/>
  <c r="E12" i="24"/>
  <c r="G12" i="24"/>
  <c r="G13" i="24" s="1"/>
  <c r="G27" i="24" s="1"/>
  <c r="I12" i="24"/>
  <c r="K12" i="24"/>
  <c r="K13" i="24" s="1"/>
  <c r="K27" i="24" s="1"/>
  <c r="M12" i="24"/>
  <c r="C12" i="24"/>
  <c r="C13" i="24" s="1"/>
  <c r="M13" i="24"/>
  <c r="M27" i="24" s="1"/>
  <c r="I13" i="24"/>
  <c r="I27" i="24" s="1"/>
  <c r="E13" i="24"/>
  <c r="E27" i="24" s="1"/>
  <c r="L13" i="24"/>
  <c r="L27" i="24" s="1"/>
  <c r="H13" i="24"/>
  <c r="H27" i="24" s="1"/>
  <c r="D13" i="24"/>
  <c r="D27" i="24" s="1"/>
  <c r="C30" i="73"/>
  <c r="C29" i="3"/>
  <c r="C45" i="1"/>
  <c r="C51" i="1" s="1"/>
  <c r="C29" i="73"/>
  <c r="H30" i="73"/>
  <c r="H29" i="73"/>
  <c r="C27" i="24" l="1"/>
  <c r="O13" i="24"/>
  <c r="O27" i="24" s="1"/>
</calcChain>
</file>

<file path=xl/sharedStrings.xml><?xml version="1.0" encoding="utf-8"?>
<sst xmlns="http://schemas.openxmlformats.org/spreadsheetml/2006/main" count="718" uniqueCount="261">
  <si>
    <t>Beruházási (felhalmozási) kiadások előirányzata beruházásonként</t>
  </si>
  <si>
    <t>Felújítási kiadások előirányzata felújításonként</t>
  </si>
  <si>
    <t>Többéves kihatással járó döntések számszerűsítése évenkénti bontásban és összesítve célok szerint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</si>
  <si>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</si>
  <si>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</si>
  <si>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</si>
  <si>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</si>
  <si>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</si>
  <si>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</si>
  <si>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</si>
  <si>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</si>
  <si>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</si>
  <si>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</si>
  <si>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</si>
  <si>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</si>
  <si>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</si>
  <si>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</si>
  <si>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</si>
  <si>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</si>
  <si>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</si>
  <si>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</si>
  <si>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</si>
  <si>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</si>
  <si>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</si>
  <si>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</si>
  <si>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</si>
  <si>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</si>
  <si>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</si>
  <si>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</si>
  <si>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</si>
  <si>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</si>
  <si>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</si>
  <si>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</si>
  <si>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</si>
  <si>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</si>
  <si>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</si>
  <si>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</si>
  <si>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</si>
  <si>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</si>
  <si>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</si>
  <si>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</si>
  <si>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</si>
  <si>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</si>
  <si>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</si>
  <si>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</si>
  <si>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</si>
  <si>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</si>
  <si>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</si>
  <si>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</si>
  <si>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</si>
  <si>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</si>
  <si>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</si>
  <si>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</si>
  <si>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</si>
  <si>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</si>
  <si>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</si>
  <si>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</si>
  <si>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</si>
  <si>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</si>
  <si>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</si>
  <si>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</si>
  <si>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</si>
  <si>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</si>
  <si>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</si>
  <si>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</si>
  <si>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</si>
  <si>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</si>
  <si>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</si>
  <si>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</si>
  <si>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</si>
  <si>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</si>
  <si>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</si>
  <si>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</si>
  <si>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</si>
  <si>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</si>
  <si>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</si>
  <si>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</si>
  <si>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</si>
  <si>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</si>
  <si>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</si>
  <si>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</si>
  <si>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</si>
  <si>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</si>
  <si>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Bevételek összesen:</t>
  </si>
  <si>
    <t>Kiadások összesen:</t>
  </si>
  <si>
    <t>Egyenleg</t>
  </si>
  <si>
    <t>1.8.</t>
  </si>
  <si>
    <t>Dologi  kiadások</t>
  </si>
  <si>
    <t>Összesen (1+4+7+9+11)</t>
  </si>
  <si>
    <t>1.5.</t>
  </si>
  <si>
    <t>1. sz. táblázat</t>
  </si>
  <si>
    <t>2. sz. táblázat</t>
  </si>
  <si>
    <t>Rövid lejáratú hitelek törlesztése</t>
  </si>
  <si>
    <t>Hosszú lejáratú hitelek törlesztése</t>
  </si>
  <si>
    <t>Költségvetési hiány:</t>
  </si>
  <si>
    <t>Költségvetési többlet:</t>
  </si>
  <si>
    <t xml:space="preserve">4. </t>
  </si>
  <si>
    <t>Közhatalmi bevételek</t>
  </si>
  <si>
    <t xml:space="preserve">7. 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</si>
  <si>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</si>
  <si>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</si>
  <si>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</si>
  <si>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</si>
  <si>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</si>
  <si>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</si>
  <si>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</si>
  <si>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</si>
  <si>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</si>
  <si>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</si>
  <si>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</si>
  <si>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</si>
  <si>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</si>
  <si>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</si>
  <si>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</si>
  <si>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</si>
  <si>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</si>
  <si>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Közfoglalkoztatottak létszáma (fő)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</si>
  <si>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</si>
  <si>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</si>
  <si>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</si>
  <si>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</si>
  <si>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</si>
  <si>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</si>
  <si>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</si>
  <si>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</si>
  <si>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</si>
  <si>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</si>
  <si>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</si>
  <si>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</si>
  <si>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</si>
  <si>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</si>
  <si>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</si>
  <si>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</si>
  <si>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</si>
  <si>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</si>
  <si>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</si>
  <si>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</si>
  <si>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</si>
  <si>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</si>
  <si>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</si>
  <si>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Összesen
(6=3+4+5)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</si>
  <si>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</si>
  <si>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</si>
  <si>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</si>
  <si>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4.1.</t>
  </si>
  <si>
    <t>4.2.</t>
  </si>
  <si>
    <t>4.3.</t>
  </si>
  <si>
    <t>Betétek megszüntetése</t>
  </si>
  <si>
    <t>Adóssághoz nem kapcsolódó származékos ügyletek bevételei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</si>
  <si>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</si>
  <si>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</si>
  <si>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</si>
  <si>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</si>
  <si>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</si>
  <si>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</si>
  <si>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</si>
  <si>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</si>
  <si>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</si>
  <si>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</si>
  <si>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</si>
  <si>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</si>
  <si>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</si>
  <si>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</si>
  <si>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</si>
  <si>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</si>
  <si>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</si>
  <si>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</si>
  <si>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</si>
  <si>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</si>
  <si>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</si>
  <si>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</si>
  <si>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</si>
  <si>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</si>
  <si>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</si>
  <si>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Költségvetési bevételek összesen: (1.+3.+4.+6.+…+11.)</t>
  </si>
  <si>
    <t>Költségvetési kiadások összesen: (1.+3.+5.+...+11.)</t>
  </si>
  <si>
    <t>Felhalmozási célú átvett pénzeszközök</t>
  </si>
  <si>
    <t>9.1.</t>
  </si>
  <si>
    <t>9.2.</t>
  </si>
  <si>
    <t>9.3.</t>
  </si>
  <si>
    <t>Felhalmozási célú támogatások ÁH-on belül</t>
  </si>
  <si>
    <t>Működési bevételek</t>
  </si>
  <si>
    <t>Önkormányzat működési támogatásai (1.1.+…+.1.5.)</t>
  </si>
  <si>
    <t>Nemzetiségi önkormányzat működésének általános támogatása</t>
  </si>
  <si>
    <t>Helyi önkormányzati támogatás</t>
  </si>
  <si>
    <t>Közművelődési tevékenység működési támogatása</t>
  </si>
  <si>
    <t>Közművelődési tevékenység intézményi kiegészítő támogatása</t>
  </si>
  <si>
    <t>Egyéb támogatás</t>
  </si>
  <si>
    <t xml:space="preserve">Működési bevételek </t>
  </si>
  <si>
    <t>KÖLTSÉGVETÉSI BEVÉTELEK ÖSSZESEN: (1+…+7)</t>
  </si>
  <si>
    <t>Finanszírozási bevételek (9.1.+…+9.5.)</t>
  </si>
  <si>
    <t>9.4.</t>
  </si>
  <si>
    <t>9.5.</t>
  </si>
  <si>
    <t>Hitel-, kölcsön felvétele államháztartáson kívülről</t>
  </si>
  <si>
    <t>Értékpapírok beváltása, értékesítése</t>
  </si>
  <si>
    <t>Előző évi költségvetési maradvány igénybevétele</t>
  </si>
  <si>
    <t>Előző évi vállalkozási maradvány igénybevétele</t>
  </si>
  <si>
    <t>FINANSZÍROZÁSI BEVÉTELEK ÖSSZESEN: (9.+10.)</t>
  </si>
  <si>
    <t>KÖLTSÉGVETÉSI ÉS FINANSZÍROZÁSI BEVÉTELEK ÖSSZESEN: (8.+11.)</t>
  </si>
  <si>
    <r>
      <t xml:space="preserve">   Felhalmozási költségvetés kiadásai </t>
    </r>
    <r>
      <rPr>
        <sz val="8"/>
        <rFont val="Times New Roman CE"/>
        <charset val="238"/>
      </rPr>
      <t>(2.1.+2.2.+2.3.)</t>
    </r>
  </si>
  <si>
    <t>Működési célú finanszírozási kiadások</t>
  </si>
  <si>
    <t>Felhalmozási célú finanszírozási kiadások</t>
  </si>
  <si>
    <t>I. Működési célú bevételek és kiadások mérlege
(Nemzetiségi önkormányzati szinten)</t>
  </si>
  <si>
    <t>Költségvetési szervek finanszírozása</t>
  </si>
  <si>
    <t>Költségvetési bevételek összesen (1.+…+12.)</t>
  </si>
  <si>
    <t>II. Felhalmozási célú bevételek és kiadások mérlege
(Nemzetiségi önkormányzati szinten)</t>
  </si>
  <si>
    <t>Önkormányzati vagyon és az önkormányzatot megillető vagyoni értékű jog értékesítéséből és hasznosításából származó bevétel</t>
  </si>
  <si>
    <t>Osztalék, koncessziós díj és a hozambevétel</t>
  </si>
  <si>
    <t>KÖLTSÉGVETÉSI BEVÉTELEK ÖSSZESEN: (1.+…+7.)</t>
  </si>
  <si>
    <t>FINANSZÍROZÁSI BEVÉTELEK ÖSSZESEN: (9. +10.)</t>
  </si>
  <si>
    <t>BEVÉTELEK ÖSSZESEN: (8.+11.)</t>
  </si>
  <si>
    <t>Irányító szervi (önkormányzati) támogatás folyósítása (intézményfinanszírozás)</t>
  </si>
  <si>
    <t>Beruházás feladatonként</t>
  </si>
  <si>
    <t>Felújítás célonként</t>
  </si>
  <si>
    <t>Egyéb</t>
  </si>
  <si>
    <t>Önkormányzat működési támogatása</t>
  </si>
  <si>
    <t>Működési célú támogatás ÁH-on belül</t>
  </si>
  <si>
    <r>
      <t xml:space="preserve">   Működési költségvetés kiadásai </t>
    </r>
    <r>
      <rPr>
        <sz val="8"/>
        <rFont val="Times New Roman CE"/>
        <charset val="238"/>
      </rPr>
      <t>(1.1+…+1.6.)</t>
    </r>
  </si>
  <si>
    <t>1.6.-ból - Általános tartalék</t>
  </si>
  <si>
    <t xml:space="preserve">            - Céltartalék</t>
  </si>
  <si>
    <t>KÖLTSÉGVETÉSI KIADÁSOK ÖSSZESEN (1+2)</t>
  </si>
  <si>
    <t>Finanszírozási kiadások (4.1.+…+4.4.)</t>
  </si>
  <si>
    <t>4.4.</t>
  </si>
  <si>
    <t>Központi, irányító szervi támogatás</t>
  </si>
  <si>
    <t>Adóssághoz nem kapcsolódó származékos ügyletek</t>
  </si>
  <si>
    <t>KIADÁSOK ÖSSZESEN: (3.+4.)</t>
  </si>
  <si>
    <t>Tervezési  hiány:</t>
  </si>
  <si>
    <t>Tervezési  többlet:</t>
  </si>
  <si>
    <t>Tervezési hiány:</t>
  </si>
  <si>
    <t>Tervezési többlet:</t>
  </si>
  <si>
    <t>Kezesség-, illetve garanciavállalással kapcsolatos megtérülés</t>
  </si>
  <si>
    <t>Finanszírozási kiadások (4.1.+4.2.+4.3.)</t>
  </si>
  <si>
    <t>Éves tervezett létszám előirányzat (fő)</t>
  </si>
  <si>
    <t xml:space="preserve">              - Céltartalék</t>
  </si>
  <si>
    <t>KÖLTSÉGVETÉSI KIADÁSOK ÖSSZESEN (1.+2.)</t>
  </si>
  <si>
    <t>Finanszírozási kiadások (4.1.+4.2.)</t>
  </si>
  <si>
    <t>2. tájékoztató kimutatás</t>
  </si>
  <si>
    <t>3. tájékoztató kimutatás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</si>
  <si>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</si>
  <si>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</si>
  <si>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</si>
  <si>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</si>
  <si>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</si>
  <si>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</si>
  <si>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</si>
  <si>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</si>
  <si>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Kiemelt előirányzat, előirányzat megnevezése</t>
  </si>
  <si>
    <t>Ibrány Város Roma Nemzetiségi Önkormányzat adósságot keletkeztető ügyletekből és kezességvállalásokból fennálló kötelezettségei</t>
  </si>
  <si>
    <t>Ibrány Város Roma Nemzetiségi Önkormányzat saját bevételeinek részletezése az adósságot keletkeztető ügyletből származó tárgyévi fizetési kötelezettség megállapításához</t>
  </si>
  <si>
    <t>Ibrány Város Roma Nemzetiségi Önkormányzata</t>
  </si>
  <si>
    <t>-</t>
  </si>
  <si>
    <t>Forintban</t>
  </si>
  <si>
    <t>Forintban !</t>
  </si>
  <si>
    <t>2024. évi előirányzat</t>
  </si>
  <si>
    <t>2024.</t>
  </si>
  <si>
    <t>ZENE-23-0056 "Zenei program megvalósítása - Mindenki szívébe" hangszer beszerzés kiadásai</t>
  </si>
  <si>
    <t>2024</t>
  </si>
  <si>
    <t>RNÖ-FEJL-2023-0124 Roma nemzetiségi önkormányzatok informatikai infrastruktúrájának fejlesztése</t>
  </si>
  <si>
    <t>I. módosítás</t>
  </si>
  <si>
    <t>II. módosítás</t>
  </si>
  <si>
    <t>III.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</si>
</sst>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439">
    <xf numFmtId="0" fontId="0" fillId="0" borderId="0" xfId="0"/>
    <xf numFmtId="0" fontId="6" fillId="0" borderId="0" xfId="0" applyFont="1" applyFill="1" applyAlignment="1">
      <alignment horizontal="right"/>
    </xf>
    <xf numFmtId="0" fontId="7" fillId="0" borderId="0" xfId="5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 wrapText="1"/>
    </xf>
    <xf numFmtId="0" fontId="21" fillId="0" borderId="1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4" xfId="5" applyFont="1" applyFill="1" applyBorder="1" applyAlignment="1" applyProtection="1">
      <alignment horizontal="left" vertical="center" wrapText="1" indent="1"/>
    </xf>
    <xf numFmtId="0" fontId="21" fillId="0" borderId="5" xfId="5" applyFont="1" applyFill="1" applyBorder="1" applyAlignment="1" applyProtection="1">
      <alignment horizontal="left" vertical="center" wrapText="1" indent="1"/>
    </xf>
    <xf numFmtId="0" fontId="21" fillId="0" borderId="6" xfId="5" applyFont="1" applyFill="1" applyBorder="1" applyAlignment="1" applyProtection="1">
      <alignment horizontal="left" vertical="center" wrapText="1" indent="1"/>
    </xf>
    <xf numFmtId="49" fontId="21" fillId="0" borderId="7" xfId="5" applyNumberFormat="1" applyFont="1" applyFill="1" applyBorder="1" applyAlignment="1" applyProtection="1">
      <alignment horizontal="left" vertical="center" wrapText="1" indent="1"/>
    </xf>
    <xf numFmtId="49" fontId="21" fillId="0" borderId="8" xfId="5" applyNumberFormat="1" applyFont="1" applyFill="1" applyBorder="1" applyAlignment="1" applyProtection="1">
      <alignment horizontal="left" vertical="center" wrapText="1" indent="1"/>
    </xf>
    <xf numFmtId="49" fontId="21" fillId="0" borderId="9" xfId="5" applyNumberFormat="1" applyFont="1" applyFill="1" applyBorder="1" applyAlignment="1" applyProtection="1">
      <alignment horizontal="left" vertical="center" wrapText="1" indent="1"/>
    </xf>
    <xf numFmtId="49" fontId="21" fillId="0" borderId="10" xfId="5" applyNumberFormat="1" applyFont="1" applyFill="1" applyBorder="1" applyAlignment="1" applyProtection="1">
      <alignment horizontal="left" vertical="center" wrapText="1" indent="1"/>
    </xf>
    <xf numFmtId="0" fontId="21" fillId="0" borderId="0" xfId="5" applyFont="1" applyFill="1" applyBorder="1" applyAlignment="1" applyProtection="1">
      <alignment horizontal="left" vertical="center" wrapText="1" indent="1"/>
    </xf>
    <xf numFmtId="0" fontId="19" fillId="0" borderId="11" xfId="5" applyFont="1" applyFill="1" applyBorder="1" applyAlignment="1" applyProtection="1">
      <alignment horizontal="left" vertical="center" wrapText="1" indent="1"/>
    </xf>
    <xf numFmtId="0" fontId="19" fillId="0" borderId="12" xfId="5" applyFont="1" applyFill="1" applyBorder="1" applyAlignment="1" applyProtection="1">
      <alignment horizontal="left" vertical="center" wrapText="1" indent="1"/>
    </xf>
    <xf numFmtId="0" fontId="19" fillId="0" borderId="13" xfId="5" applyFont="1" applyFill="1" applyBorder="1" applyAlignment="1" applyProtection="1">
      <alignment horizontal="left" vertical="center" wrapText="1" indent="1"/>
    </xf>
    <xf numFmtId="0" fontId="8" fillId="0" borderId="11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2" xfId="5" applyFont="1" applyFill="1" applyBorder="1" applyAlignment="1" applyProtection="1">
      <alignment vertical="center" wrapText="1"/>
    </xf>
    <xf numFmtId="0" fontId="19" fillId="0" borderId="14" xfId="5" applyFont="1" applyFill="1" applyBorder="1" applyAlignment="1" applyProtection="1">
      <alignment vertical="center" wrapText="1"/>
    </xf>
    <xf numFmtId="0" fontId="19" fillId="0" borderId="11" xfId="5" applyFont="1" applyFill="1" applyBorder="1" applyAlignment="1" applyProtection="1">
      <alignment horizontal="center" vertical="center" wrapText="1"/>
    </xf>
    <xf numFmtId="0" fontId="19" fillId="0" borderId="12" xfId="5" applyFont="1" applyFill="1" applyBorder="1" applyAlignment="1" applyProtection="1">
      <alignment horizontal="center" vertical="center" wrapText="1"/>
    </xf>
    <xf numFmtId="0" fontId="19" fillId="0" borderId="15" xfId="5" applyFont="1" applyFill="1" applyBorder="1" applyAlignment="1" applyProtection="1">
      <alignment horizontal="center" vertical="center" wrapText="1"/>
    </xf>
    <xf numFmtId="0" fontId="8" fillId="0" borderId="12" xfId="6" applyFont="1" applyFill="1" applyBorder="1" applyAlignment="1" applyProtection="1">
      <alignment horizontal="left" vertical="center" indent="1"/>
    </xf>
    <xf numFmtId="0" fontId="8" fillId="0" borderId="15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19" fillId="0" borderId="16" xfId="0" applyNumberFormat="1" applyFont="1" applyFill="1" applyBorder="1" applyAlignment="1" applyProtection="1">
      <alignment horizontal="center" vertical="center" wrapText="1"/>
    </xf>
    <xf numFmtId="164" fontId="19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9" xfId="0" applyNumberFormat="1" applyFont="1" applyFill="1" applyBorder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3" xfId="6" applyFont="1" applyFill="1" applyBorder="1" applyAlignment="1" applyProtection="1">
      <alignment horizontal="center" vertical="center" wrapText="1"/>
    </xf>
    <xf numFmtId="0" fontId="29" fillId="0" borderId="14" xfId="6" applyFont="1" applyFill="1" applyBorder="1" applyAlignment="1" applyProtection="1">
      <alignment horizontal="center" vertical="center"/>
    </xf>
    <xf numFmtId="0" fontId="29" fillId="0" borderId="26" xfId="6" applyFont="1" applyFill="1" applyBorder="1" applyAlignment="1" applyProtection="1">
      <alignment horizontal="center" vertical="center"/>
    </xf>
    <xf numFmtId="0" fontId="12" fillId="0" borderId="0" xfId="6" applyFill="1" applyProtection="1"/>
    <xf numFmtId="0" fontId="21" fillId="0" borderId="11" xfId="6" applyFont="1" applyFill="1" applyBorder="1" applyAlignment="1" applyProtection="1">
      <alignment horizontal="left" vertical="center" indent="1"/>
    </xf>
    <xf numFmtId="0" fontId="12" fillId="0" borderId="0" xfId="6" applyFill="1" applyAlignment="1" applyProtection="1">
      <alignment vertical="center"/>
    </xf>
    <xf numFmtId="0" fontId="21" fillId="0" borderId="7" xfId="6" applyFont="1" applyFill="1" applyBorder="1" applyAlignment="1" applyProtection="1">
      <alignment horizontal="left" vertical="center" indent="1"/>
    </xf>
    <xf numFmtId="164" fontId="21" fillId="0" borderId="1" xfId="6" applyNumberFormat="1" applyFont="1" applyFill="1" applyBorder="1" applyAlignment="1" applyProtection="1">
      <alignment vertical="center"/>
      <protection locked="0"/>
    </xf>
    <xf numFmtId="164" fontId="21" fillId="0" borderId="27" xfId="6" applyNumberFormat="1" applyFont="1" applyFill="1" applyBorder="1" applyAlignment="1" applyProtection="1">
      <alignment vertical="center"/>
    </xf>
    <xf numFmtId="0" fontId="21" fillId="0" borderId="8" xfId="6" applyFont="1" applyFill="1" applyBorder="1" applyAlignment="1" applyProtection="1">
      <alignment horizontal="left" vertical="center" indent="1"/>
    </xf>
    <xf numFmtId="164" fontId="21" fillId="0" borderId="2" xfId="6" applyNumberFormat="1" applyFont="1" applyFill="1" applyBorder="1" applyAlignment="1" applyProtection="1">
      <alignment vertical="center"/>
      <protection locked="0"/>
    </xf>
    <xf numFmtId="164" fontId="21" fillId="0" borderId="19" xfId="6" applyNumberFormat="1" applyFont="1" applyFill="1" applyBorder="1" applyAlignment="1" applyProtection="1">
      <alignment vertical="center"/>
    </xf>
    <xf numFmtId="0" fontId="12" fillId="0" borderId="0" xfId="6" applyFill="1" applyAlignment="1" applyProtection="1">
      <alignment vertical="center"/>
      <protection locked="0"/>
    </xf>
    <xf numFmtId="164" fontId="21" fillId="0" borderId="3" xfId="6" applyNumberFormat="1" applyFont="1" applyFill="1" applyBorder="1" applyAlignment="1" applyProtection="1">
      <alignment vertical="center"/>
      <protection locked="0"/>
    </xf>
    <xf numFmtId="164" fontId="19" fillId="0" borderId="12" xfId="6" applyNumberFormat="1" applyFont="1" applyFill="1" applyBorder="1" applyAlignment="1" applyProtection="1">
      <alignment vertical="center"/>
    </xf>
    <xf numFmtId="164" fontId="19" fillId="0" borderId="15" xfId="6" applyNumberFormat="1" applyFont="1" applyFill="1" applyBorder="1" applyAlignment="1" applyProtection="1">
      <alignment vertical="center"/>
    </xf>
    <xf numFmtId="0" fontId="19" fillId="0" borderId="11" xfId="6" applyFont="1" applyFill="1" applyBorder="1" applyAlignment="1" applyProtection="1">
      <alignment horizontal="left" vertical="center" indent="1"/>
    </xf>
    <xf numFmtId="164" fontId="19" fillId="0" borderId="12" xfId="6" applyNumberFormat="1" applyFont="1" applyFill="1" applyBorder="1" applyProtection="1"/>
    <xf numFmtId="164" fontId="19" fillId="0" borderId="15" xfId="6" applyNumberFormat="1" applyFont="1" applyFill="1" applyBorder="1" applyProtection="1"/>
    <xf numFmtId="0" fontId="12" fillId="0" borderId="0" xfId="6" applyFill="1" applyProtection="1">
      <protection locked="0"/>
    </xf>
    <xf numFmtId="0" fontId="15" fillId="0" borderId="0" xfId="6" applyFont="1" applyFill="1" applyProtection="1"/>
    <xf numFmtId="0" fontId="32" fillId="0" borderId="0" xfId="6" applyFont="1" applyFill="1" applyProtection="1">
      <protection locked="0"/>
    </xf>
    <xf numFmtId="0" fontId="23" fillId="0" borderId="0" xfId="6" applyFont="1" applyFill="1" applyProtection="1">
      <protection locked="0"/>
    </xf>
    <xf numFmtId="164" fontId="19" fillId="2" borderId="12" xfId="0" applyNumberFormat="1" applyFont="1" applyFill="1" applyBorder="1" applyAlignment="1" applyProtection="1">
      <alignment vertical="center" wrapText="1"/>
    </xf>
    <xf numFmtId="164" fontId="8" fillId="2" borderId="12" xfId="0" applyNumberFormat="1" applyFont="1" applyFill="1" applyBorder="1" applyAlignment="1" applyProtection="1">
      <alignment vertical="center" wrapText="1"/>
    </xf>
    <xf numFmtId="164" fontId="15" fillId="2" borderId="28" xfId="0" applyNumberFormat="1" applyFont="1" applyFill="1" applyBorder="1" applyAlignment="1" applyProtection="1">
      <alignment horizontal="left" vertical="center" wrapText="1" indent="2"/>
    </xf>
    <xf numFmtId="3" fontId="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2" xfId="5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0" fontId="27" fillId="0" borderId="12" xfId="5" applyFont="1" applyFill="1" applyBorder="1" applyAlignment="1" applyProtection="1">
      <alignment horizontal="left" vertical="center" wrapText="1"/>
    </xf>
    <xf numFmtId="0" fontId="6" fillId="0" borderId="29" xfId="0" applyFont="1" applyFill="1" applyBorder="1" applyAlignment="1" applyProtection="1">
      <alignment horizontal="right"/>
    </xf>
    <xf numFmtId="164" fontId="33" fillId="0" borderId="29" xfId="5" applyNumberFormat="1" applyFont="1" applyFill="1" applyBorder="1" applyAlignment="1" applyProtection="1">
      <alignment horizontal="left" vertical="center"/>
    </xf>
    <xf numFmtId="0" fontId="2" fillId="0" borderId="0" xfId="5" applyFont="1" applyFill="1"/>
    <xf numFmtId="164" fontId="5" fillId="0" borderId="0" xfId="5" applyNumberFormat="1" applyFont="1" applyFill="1" applyBorder="1" applyAlignment="1" applyProtection="1">
      <alignment horizontal="centerContinuous" vertical="center"/>
    </xf>
    <xf numFmtId="0" fontId="15" fillId="0" borderId="8" xfId="5" applyFont="1" applyFill="1" applyBorder="1" applyAlignment="1">
      <alignment horizontal="center" vertical="center"/>
    </xf>
    <xf numFmtId="0" fontId="30" fillId="0" borderId="6" xfId="5" applyFont="1" applyFill="1" applyBorder="1" applyAlignment="1">
      <alignment horizontal="center" vertical="center" wrapText="1"/>
    </xf>
    <xf numFmtId="0" fontId="15" fillId="0" borderId="9" xfId="5" applyFont="1" applyFill="1" applyBorder="1" applyAlignment="1">
      <alignment horizontal="center" vertical="center"/>
    </xf>
    <xf numFmtId="0" fontId="15" fillId="0" borderId="11" xfId="5" applyFont="1" applyFill="1" applyBorder="1" applyAlignment="1">
      <alignment horizontal="center" vertical="center"/>
    </xf>
    <xf numFmtId="0" fontId="15" fillId="0" borderId="12" xfId="5" applyFont="1" applyFill="1" applyBorder="1" applyAlignment="1">
      <alignment horizontal="center" vertical="center"/>
    </xf>
    <xf numFmtId="0" fontId="15" fillId="0" borderId="15" xfId="5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20" xfId="5" applyFont="1" applyFill="1" applyBorder="1" applyAlignment="1">
      <alignment horizontal="center" vertical="center"/>
    </xf>
    <xf numFmtId="0" fontId="30" fillId="0" borderId="12" xfId="5" applyFont="1" applyFill="1" applyBorder="1"/>
    <xf numFmtId="0" fontId="22" fillId="0" borderId="0" xfId="0" applyFont="1" applyFill="1" applyBorder="1" applyAlignment="1" applyProtection="1">
      <alignment horizontal="right"/>
    </xf>
    <xf numFmtId="0" fontId="8" fillId="0" borderId="30" xfId="5" applyFont="1" applyFill="1" applyBorder="1" applyAlignment="1" applyProtection="1">
      <alignment horizontal="center" vertical="center" wrapText="1"/>
    </xf>
    <xf numFmtId="0" fontId="15" fillId="0" borderId="3" xfId="5" applyFont="1" applyFill="1" applyBorder="1" applyProtection="1">
      <protection locked="0"/>
    </xf>
    <xf numFmtId="0" fontId="15" fillId="0" borderId="2" xfId="5" applyFont="1" applyFill="1" applyBorder="1" applyProtection="1">
      <protection locked="0"/>
    </xf>
    <xf numFmtId="0" fontId="15" fillId="0" borderId="6" xfId="5" applyFont="1" applyFill="1" applyBorder="1" applyProtection="1">
      <protection locked="0"/>
    </xf>
    <xf numFmtId="0" fontId="27" fillId="0" borderId="10" xfId="5" applyFont="1" applyFill="1" applyBorder="1" applyAlignment="1" applyProtection="1">
      <alignment horizontal="center" vertical="center" wrapText="1"/>
    </xf>
    <xf numFmtId="0" fontId="27" fillId="0" borderId="4" xfId="5" applyFont="1" applyFill="1" applyBorder="1" applyAlignment="1" applyProtection="1">
      <alignment horizontal="center" vertical="center" wrapText="1"/>
    </xf>
    <xf numFmtId="0" fontId="27" fillId="0" borderId="31" xfId="5" applyFont="1" applyFill="1" applyBorder="1" applyAlignment="1" applyProtection="1">
      <alignment horizontal="center" vertical="center" wrapText="1"/>
    </xf>
    <xf numFmtId="0" fontId="28" fillId="0" borderId="11" xfId="5" applyFont="1" applyFill="1" applyBorder="1" applyAlignment="1" applyProtection="1">
      <alignment horizontal="center" vertical="center"/>
    </xf>
    <xf numFmtId="0" fontId="28" fillId="0" borderId="12" xfId="5" applyFont="1" applyFill="1" applyBorder="1" applyAlignment="1" applyProtection="1">
      <alignment horizontal="center" vertical="center"/>
    </xf>
    <xf numFmtId="0" fontId="28" fillId="0" borderId="15" xfId="5" applyFont="1" applyFill="1" applyBorder="1" applyAlignment="1" applyProtection="1">
      <alignment horizontal="center" vertical="center"/>
    </xf>
    <xf numFmtId="0" fontId="28" fillId="0" borderId="10" xfId="5" applyFont="1" applyFill="1" applyBorder="1" applyAlignment="1" applyProtection="1">
      <alignment horizontal="center" vertical="center"/>
    </xf>
    <xf numFmtId="0" fontId="28" fillId="0" borderId="8" xfId="5" applyFont="1" applyFill="1" applyBorder="1" applyAlignment="1" applyProtection="1">
      <alignment horizontal="center" vertical="center"/>
    </xf>
    <xf numFmtId="0" fontId="28" fillId="0" borderId="20" xfId="5" applyFont="1" applyFill="1" applyBorder="1" applyAlignment="1" applyProtection="1">
      <alignment horizontal="center" vertical="center"/>
    </xf>
    <xf numFmtId="165" fontId="28" fillId="0" borderId="31" xfId="1" applyNumberFormat="1" applyFont="1" applyFill="1" applyBorder="1" applyProtection="1">
      <protection locked="0"/>
    </xf>
    <xf numFmtId="165" fontId="28" fillId="0" borderId="19" xfId="1" applyNumberFormat="1" applyFont="1" applyFill="1" applyBorder="1" applyProtection="1">
      <protection locked="0"/>
    </xf>
    <xf numFmtId="165" fontId="28" fillId="0" borderId="21" xfId="1" applyNumberFormat="1" applyFont="1" applyFill="1" applyBorder="1" applyProtection="1">
      <protection locked="0"/>
    </xf>
    <xf numFmtId="0" fontId="28" fillId="0" borderId="4" xfId="5" applyFont="1" applyFill="1" applyBorder="1" applyProtection="1">
      <protection locked="0"/>
    </xf>
    <xf numFmtId="0" fontId="28" fillId="0" borderId="2" xfId="5" applyFont="1" applyFill="1" applyBorder="1" applyProtection="1">
      <protection locked="0"/>
    </xf>
    <xf numFmtId="0" fontId="28" fillId="0" borderId="6" xfId="5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4" xfId="0" applyFont="1" applyFill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164" fontId="19" fillId="0" borderId="30" xfId="5" applyNumberFormat="1" applyFont="1" applyFill="1" applyBorder="1" applyAlignment="1" applyProtection="1">
      <alignment horizontal="right" vertical="center" wrapText="1" indent="1"/>
    </xf>
    <xf numFmtId="164" fontId="21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3" xfId="0" applyNumberFormat="1" applyFont="1" applyFill="1" applyBorder="1" applyAlignment="1" applyProtection="1">
      <alignment horizontal="center" vertical="center" wrapText="1"/>
    </xf>
    <xf numFmtId="164" fontId="19" fillId="0" borderId="39" xfId="0" applyNumberFormat="1" applyFont="1" applyFill="1" applyBorder="1" applyAlignment="1" applyProtection="1">
      <alignment horizontal="center" vertical="center" wrapText="1"/>
    </xf>
    <xf numFmtId="164" fontId="19" fillId="0" borderId="28" xfId="0" applyNumberFormat="1" applyFont="1" applyFill="1" applyBorder="1" applyAlignment="1" applyProtection="1">
      <alignment horizontal="center" vertical="center" wrapText="1"/>
    </xf>
    <xf numFmtId="164" fontId="19" fillId="0" borderId="15" xfId="0" applyNumberFormat="1" applyFont="1" applyFill="1" applyBorder="1" applyAlignment="1" applyProtection="1">
      <alignment horizontal="center" vertical="center" wrapText="1"/>
    </xf>
    <xf numFmtId="164" fontId="19" fillId="0" borderId="40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164" fontId="19" fillId="0" borderId="39" xfId="0" applyNumberFormat="1" applyFon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19" fillId="0" borderId="7" xfId="0" applyNumberFormat="1" applyFont="1" applyFill="1" applyBorder="1" applyAlignment="1" applyProtection="1">
      <alignment horizontal="center" vertical="center" wrapText="1"/>
    </xf>
    <xf numFmtId="0" fontId="21" fillId="0" borderId="2" xfId="6" applyFont="1" applyFill="1" applyBorder="1" applyAlignment="1" applyProtection="1">
      <alignment horizontal="left" vertical="center" indent="1"/>
    </xf>
    <xf numFmtId="0" fontId="21" fillId="0" borderId="3" xfId="6" applyFont="1" applyFill="1" applyBorder="1" applyAlignment="1" applyProtection="1">
      <alignment horizontal="left" vertical="center" wrapText="1" indent="1"/>
    </xf>
    <xf numFmtId="0" fontId="21" fillId="0" borderId="2" xfId="6" applyFont="1" applyFill="1" applyBorder="1" applyAlignment="1" applyProtection="1">
      <alignment horizontal="left" vertical="center" wrapText="1" indent="1"/>
    </xf>
    <xf numFmtId="0" fontId="8" fillId="0" borderId="12" xfId="6" applyFont="1" applyFill="1" applyBorder="1" applyAlignment="1" applyProtection="1">
      <alignment horizontal="left" indent="1"/>
    </xf>
    <xf numFmtId="0" fontId="26" fillId="0" borderId="12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164" fontId="19" fillId="0" borderId="26" xfId="5" applyNumberFormat="1" applyFont="1" applyFill="1" applyBorder="1" applyAlignment="1" applyProtection="1">
      <alignment horizontal="right" vertical="center" wrapText="1" indent="1"/>
    </xf>
    <xf numFmtId="164" fontId="19" fillId="0" borderId="15" xfId="5" applyNumberFormat="1" applyFont="1" applyFill="1" applyBorder="1" applyAlignment="1" applyProtection="1">
      <alignment horizontal="right" vertical="center" wrapText="1" indent="1"/>
    </xf>
    <xf numFmtId="164" fontId="21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5" xfId="5" applyNumberFormat="1" applyFont="1" applyFill="1" applyBorder="1" applyAlignment="1" applyProtection="1">
      <alignment horizontal="right" vertical="center" wrapText="1" indent="1"/>
    </xf>
    <xf numFmtId="164" fontId="7" fillId="0" borderId="0" xfId="5" applyNumberFormat="1" applyFont="1" applyFill="1" applyBorder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2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1" xfId="0" applyNumberFormat="1" applyFont="1" applyFill="1" applyBorder="1" applyAlignment="1" applyProtection="1">
      <alignment horizontal="centerContinuous" vertical="center" wrapText="1"/>
    </xf>
    <xf numFmtId="164" fontId="8" fillId="0" borderId="12" xfId="0" applyNumberFormat="1" applyFont="1" applyFill="1" applyBorder="1" applyAlignment="1" applyProtection="1">
      <alignment horizontal="centerContinuous" vertical="center" wrapText="1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9" xfId="0" applyNumberFormat="1" applyFont="1" applyFill="1" applyBorder="1" applyAlignment="1" applyProtection="1">
      <alignment horizontal="center" vertical="center" wrapText="1"/>
    </xf>
    <xf numFmtId="164" fontId="27" fillId="0" borderId="11" xfId="0" applyNumberFormat="1" applyFont="1" applyFill="1" applyBorder="1" applyAlignment="1" applyProtection="1">
      <alignment horizontal="center" vertical="center" wrapText="1"/>
    </xf>
    <xf numFmtId="164" fontId="27" fillId="0" borderId="12" xfId="0" applyNumberFormat="1" applyFont="1" applyFill="1" applyBorder="1" applyAlignment="1" applyProtection="1">
      <alignment horizontal="center" vertical="center" wrapText="1"/>
    </xf>
    <xf numFmtId="164" fontId="27" fillId="0" borderId="1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2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2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2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30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0" fontId="7" fillId="0" borderId="42" xfId="5" applyFont="1" applyFill="1" applyBorder="1" applyAlignment="1" applyProtection="1">
      <alignment horizontal="center" vertical="center" wrapText="1"/>
    </xf>
    <xf numFmtId="0" fontId="7" fillId="0" borderId="42" xfId="5" applyFont="1" applyFill="1" applyBorder="1" applyAlignment="1" applyProtection="1">
      <alignment vertical="center" wrapText="1"/>
    </xf>
    <xf numFmtId="164" fontId="7" fillId="0" borderId="42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0" fontId="12" fillId="0" borderId="0" xfId="5" applyFont="1" applyFill="1" applyAlignment="1" applyProtection="1">
      <alignment horizontal="right" vertical="center" indent="1"/>
    </xf>
    <xf numFmtId="0" fontId="34" fillId="0" borderId="2" xfId="0" applyFont="1" applyBorder="1" applyAlignment="1">
      <alignment horizontal="justify" wrapText="1"/>
    </xf>
    <xf numFmtId="0" fontId="34" fillId="0" borderId="2" xfId="0" applyFont="1" applyBorder="1" applyAlignment="1">
      <alignment wrapTex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5" applyNumberFormat="1" applyFont="1" applyFill="1" applyBorder="1" applyAlignment="1" applyProtection="1">
      <alignment horizontal="right" vertical="center" wrapText="1" indent="1"/>
    </xf>
    <xf numFmtId="164" fontId="19" fillId="0" borderId="12" xfId="5" applyNumberFormat="1" applyFont="1" applyFill="1" applyBorder="1" applyAlignment="1" applyProtection="1">
      <alignment horizontal="right" vertical="center" wrapText="1" indent="1"/>
    </xf>
    <xf numFmtId="164" fontId="21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2" xfId="5" applyNumberFormat="1" applyFont="1" applyFill="1" applyBorder="1" applyAlignment="1" applyProtection="1">
      <alignment horizontal="right" vertical="center" wrapText="1" indent="1"/>
    </xf>
    <xf numFmtId="0" fontId="8" fillId="0" borderId="35" xfId="5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19" fillId="0" borderId="13" xfId="5" applyFont="1" applyFill="1" applyBorder="1" applyAlignment="1" applyProtection="1">
      <alignment horizontal="center" vertical="center" wrapText="1"/>
    </xf>
    <xf numFmtId="0" fontId="19" fillId="0" borderId="14" xfId="5" applyFont="1" applyFill="1" applyBorder="1" applyAlignment="1" applyProtection="1">
      <alignment horizontal="center" vertical="center" wrapText="1"/>
    </xf>
    <xf numFmtId="0" fontId="19" fillId="0" borderId="26" xfId="5" applyFont="1" applyFill="1" applyBorder="1" applyAlignment="1" applyProtection="1">
      <alignment horizontal="center" vertical="center" wrapText="1"/>
    </xf>
    <xf numFmtId="0" fontId="12" fillId="0" borderId="0" xfId="5" applyFill="1" applyProtection="1"/>
    <xf numFmtId="0" fontId="21" fillId="0" borderId="0" xfId="5" applyFont="1" applyFill="1" applyProtection="1"/>
    <xf numFmtId="0" fontId="15" fillId="0" borderId="0" xfId="5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6" fillId="0" borderId="12" xfId="0" applyFont="1" applyBorder="1" applyAlignment="1" applyProtection="1">
      <alignment wrapText="1"/>
    </xf>
    <xf numFmtId="0" fontId="26" fillId="0" borderId="17" xfId="0" applyFont="1" applyBorder="1" applyAlignment="1" applyProtection="1">
      <alignment wrapText="1"/>
    </xf>
    <xf numFmtId="0" fontId="12" fillId="0" borderId="0" xfId="5" applyFill="1" applyAlignment="1" applyProtection="1"/>
    <xf numFmtId="164" fontId="24" fillId="0" borderId="15" xfId="0" quotePrefix="1" applyNumberFormat="1" applyFont="1" applyBorder="1" applyAlignment="1" applyProtection="1">
      <alignment horizontal="right" vertical="center" wrapText="1" indent="1"/>
    </xf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5" applyNumberFormat="1" applyFont="1" applyFill="1" applyBorder="1" applyAlignment="1" applyProtection="1">
      <alignment horizontal="center" vertical="center" wrapText="1"/>
    </xf>
    <xf numFmtId="49" fontId="21" fillId="0" borderId="8" xfId="5" applyNumberFormat="1" applyFont="1" applyFill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wrapText="1"/>
    </xf>
    <xf numFmtId="0" fontId="26" fillId="0" borderId="16" xfId="0" applyFont="1" applyBorder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49" fontId="21" fillId="0" borderId="10" xfId="5" applyNumberFormat="1" applyFont="1" applyFill="1" applyBorder="1" applyAlignment="1" applyProtection="1">
      <alignment horizontal="center" vertical="center" wrapText="1"/>
    </xf>
    <xf numFmtId="49" fontId="21" fillId="0" borderId="7" xfId="5" applyNumberFormat="1" applyFont="1" applyFill="1" applyBorder="1" applyAlignment="1" applyProtection="1">
      <alignment horizontal="center" vertical="center" wrapText="1"/>
    </xf>
    <xf numFmtId="164" fontId="27" fillId="0" borderId="30" xfId="5" applyNumberFormat="1" applyFont="1" applyFill="1" applyBorder="1" applyAlignment="1" applyProtection="1">
      <alignment horizontal="right" vertical="center" wrapText="1" indent="1"/>
    </xf>
    <xf numFmtId="0" fontId="19" fillId="0" borderId="30" xfId="5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19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5" applyFont="1" applyFill="1" applyBorder="1" applyAlignment="1">
      <alignment horizontal="center" vertical="center"/>
    </xf>
    <xf numFmtId="0" fontId="32" fillId="0" borderId="0" xfId="5" applyFont="1" applyFill="1"/>
    <xf numFmtId="0" fontId="27" fillId="0" borderId="11" xfId="5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1" fillId="0" borderId="1" xfId="6" applyFont="1" applyFill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0" fontId="26" fillId="0" borderId="17" xfId="0" applyFont="1" applyBorder="1" applyAlignment="1" applyProtection="1">
      <alignment vertical="center" wrapText="1"/>
    </xf>
    <xf numFmtId="0" fontId="26" fillId="0" borderId="12" xfId="0" applyFont="1" applyBorder="1" applyAlignment="1" applyProtection="1">
      <alignment vertical="center" wrapText="1"/>
    </xf>
    <xf numFmtId="0" fontId="24" fillId="0" borderId="12" xfId="0" applyFont="1" applyBorder="1" applyAlignment="1" applyProtection="1">
      <alignment horizontal="left" vertical="center" wrapText="1" indent="1"/>
    </xf>
    <xf numFmtId="164" fontId="27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5" xfId="5" applyNumberFormat="1" applyFont="1" applyFill="1" applyBorder="1" applyAlignment="1" applyProtection="1">
      <alignment horizontal="right" vertical="center" wrapText="1" indent="1"/>
    </xf>
    <xf numFmtId="164" fontId="21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48" xfId="0" applyNumberFormat="1" applyFont="1" applyFill="1" applyBorder="1" applyAlignment="1" applyProtection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0" fontId="21" fillId="0" borderId="42" xfId="5" applyFont="1" applyFill="1" applyBorder="1" applyAlignment="1" applyProtection="1">
      <alignment horizontal="right" vertical="center" wrapText="1" indent="1"/>
    </xf>
    <xf numFmtId="164" fontId="28" fillId="0" borderId="42" xfId="5" applyNumberFormat="1" applyFont="1" applyFill="1" applyBorder="1" applyAlignment="1" applyProtection="1">
      <alignment horizontal="right" vertical="center" wrapText="1" indent="1"/>
    </xf>
    <xf numFmtId="0" fontId="15" fillId="0" borderId="0" xfId="5" applyFont="1" applyFill="1" applyBorder="1" applyProtection="1"/>
    <xf numFmtId="0" fontId="23" fillId="0" borderId="0" xfId="5" applyFont="1" applyFill="1" applyProtection="1"/>
    <xf numFmtId="0" fontId="19" fillId="0" borderId="45" xfId="5" applyFont="1" applyFill="1" applyBorder="1" applyAlignment="1" applyProtection="1">
      <alignment horizontal="center" vertical="center" wrapText="1"/>
    </xf>
    <xf numFmtId="0" fontId="19" fillId="0" borderId="16" xfId="5" applyFont="1" applyFill="1" applyBorder="1" applyAlignment="1" applyProtection="1">
      <alignment horizontal="left" vertical="center" wrapText="1" indent="1"/>
    </xf>
    <xf numFmtId="0" fontId="27" fillId="0" borderId="17" xfId="5" applyFont="1" applyFill="1" applyBorder="1" applyAlignment="1" applyProtection="1">
      <alignment vertical="center" wrapText="1"/>
    </xf>
    <xf numFmtId="164" fontId="27" fillId="0" borderId="17" xfId="5" applyNumberFormat="1" applyFont="1" applyFill="1" applyBorder="1" applyAlignment="1" applyProtection="1">
      <alignment horizontal="right" vertical="center" wrapText="1" indent="1"/>
    </xf>
    <xf numFmtId="164" fontId="27" fillId="0" borderId="50" xfId="5" applyNumberFormat="1" applyFont="1" applyFill="1" applyBorder="1" applyAlignment="1" applyProtection="1">
      <alignment horizontal="right" vertical="center" wrapText="1" indent="1"/>
    </xf>
    <xf numFmtId="164" fontId="24" fillId="0" borderId="12" xfId="0" quotePrefix="1" applyNumberFormat="1" applyFont="1" applyBorder="1" applyAlignment="1" applyProtection="1">
      <alignment horizontal="right" vertical="center" wrapText="1" indent="1"/>
      <protection locked="0"/>
    </xf>
    <xf numFmtId="164" fontId="24" fillId="0" borderId="30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16" xfId="0" applyFont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left" vertical="center" wrapText="1" indent="1"/>
    </xf>
    <xf numFmtId="164" fontId="24" fillId="0" borderId="12" xfId="0" quotePrefix="1" applyNumberFormat="1" applyFont="1" applyBorder="1" applyAlignment="1" applyProtection="1">
      <alignment horizontal="right" vertical="center" wrapText="1" indent="1"/>
    </xf>
    <xf numFmtId="164" fontId="24" fillId="0" borderId="30" xfId="0" quotePrefix="1" applyNumberFormat="1" applyFont="1" applyBorder="1" applyAlignment="1" applyProtection="1">
      <alignment horizontal="right" vertical="center" wrapText="1" indent="1"/>
    </xf>
    <xf numFmtId="164" fontId="21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49" xfId="0" applyFont="1" applyFill="1" applyBorder="1" applyAlignment="1" applyProtection="1">
      <alignment horizontal="center" vertical="center"/>
      <protection locked="0"/>
    </xf>
    <xf numFmtId="164" fontId="19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20" xfId="5" applyNumberFormat="1" applyFont="1" applyFill="1" applyBorder="1" applyAlignment="1" applyProtection="1">
      <alignment horizontal="left" vertical="center" wrapText="1" indent="1"/>
    </xf>
    <xf numFmtId="164" fontId="21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horizontal="center" vertical="center" wrapText="1"/>
    </xf>
    <xf numFmtId="165" fontId="28" fillId="0" borderId="46" xfId="1" applyNumberFormat="1" applyFont="1" applyFill="1" applyBorder="1" applyAlignment="1" applyProtection="1">
      <alignment horizontal="center" vertical="center"/>
      <protection locked="0"/>
    </xf>
    <xf numFmtId="165" fontId="28" fillId="0" borderId="36" xfId="1" applyNumberFormat="1" applyFont="1" applyFill="1" applyBorder="1" applyAlignment="1" applyProtection="1">
      <alignment horizontal="center" vertical="center"/>
      <protection locked="0"/>
    </xf>
    <xf numFmtId="165" fontId="28" fillId="0" borderId="38" xfId="1" applyNumberFormat="1" applyFont="1" applyFill="1" applyBorder="1" applyAlignment="1" applyProtection="1">
      <alignment horizontal="center" vertical="center"/>
      <protection locked="0"/>
    </xf>
    <xf numFmtId="165" fontId="27" fillId="0" borderId="15" xfId="1" applyNumberFormat="1" applyFont="1" applyFill="1" applyBorder="1" applyAlignment="1" applyProtection="1">
      <alignment horizontal="center" vertical="center"/>
    </xf>
    <xf numFmtId="165" fontId="15" fillId="0" borderId="3" xfId="1" applyNumberFormat="1" applyFont="1" applyFill="1" applyBorder="1" applyAlignment="1" applyProtection="1">
      <alignment horizontal="center" vertical="center"/>
      <protection locked="0"/>
    </xf>
    <xf numFmtId="165" fontId="15" fillId="0" borderId="25" xfId="1" applyNumberFormat="1" applyFont="1" applyFill="1" applyBorder="1" applyAlignment="1">
      <alignment horizontal="center" vertical="center"/>
    </xf>
    <xf numFmtId="165" fontId="15" fillId="0" borderId="2" xfId="1" applyNumberFormat="1" applyFont="1" applyFill="1" applyBorder="1" applyAlignment="1" applyProtection="1">
      <alignment horizontal="center" vertical="center"/>
      <protection locked="0"/>
    </xf>
    <xf numFmtId="165" fontId="15" fillId="0" borderId="19" xfId="1" applyNumberFormat="1" applyFont="1" applyFill="1" applyBorder="1" applyAlignment="1">
      <alignment horizontal="center" vertical="center"/>
    </xf>
    <xf numFmtId="165" fontId="15" fillId="0" borderId="6" xfId="1" applyNumberFormat="1" applyFont="1" applyFill="1" applyBorder="1" applyAlignment="1" applyProtection="1">
      <alignment horizontal="center" vertical="center"/>
      <protection locked="0"/>
    </xf>
    <xf numFmtId="165" fontId="30" fillId="0" borderId="12" xfId="5" applyNumberFormat="1" applyFont="1" applyFill="1" applyBorder="1" applyAlignment="1">
      <alignment horizontal="center" vertical="center"/>
    </xf>
    <xf numFmtId="165" fontId="30" fillId="0" borderId="15" xfId="5" applyNumberFormat="1" applyFont="1" applyFill="1" applyBorder="1" applyAlignment="1">
      <alignment horizontal="center" vertical="center"/>
    </xf>
    <xf numFmtId="164" fontId="21" fillId="0" borderId="39" xfId="0" applyNumberFormat="1" applyFont="1" applyFill="1" applyBorder="1" applyAlignment="1" applyProtection="1">
      <alignment horizontal="center" vertical="center" wrapText="1"/>
    </xf>
    <xf numFmtId="164" fontId="21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2" xfId="0" applyNumberFormat="1" applyFont="1" applyFill="1" applyBorder="1" applyAlignment="1" applyProtection="1">
      <alignment horizontal="center" vertical="center" wrapText="1"/>
    </xf>
    <xf numFmtId="164" fontId="21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Fill="1" applyBorder="1" applyAlignment="1" applyProtection="1">
      <alignment horizontal="center" vertical="center" wrapText="1"/>
    </xf>
    <xf numFmtId="164" fontId="21" fillId="0" borderId="21" xfId="6" applyNumberFormat="1" applyFont="1" applyFill="1" applyBorder="1" applyAlignment="1" applyProtection="1">
      <alignment vertical="center"/>
    </xf>
    <xf numFmtId="0" fontId="21" fillId="0" borderId="10" xfId="6" applyFont="1" applyFill="1" applyBorder="1" applyAlignment="1" applyProtection="1">
      <alignment horizontal="left" vertical="center" indent="1"/>
    </xf>
    <xf numFmtId="0" fontId="21" fillId="0" borderId="4" xfId="6" applyFont="1" applyFill="1" applyBorder="1" applyAlignment="1" applyProtection="1">
      <alignment horizontal="left" vertical="center" indent="1"/>
    </xf>
    <xf numFmtId="164" fontId="21" fillId="0" borderId="4" xfId="6" applyNumberFormat="1" applyFont="1" applyFill="1" applyBorder="1" applyAlignment="1" applyProtection="1">
      <alignment vertical="center"/>
      <protection locked="0"/>
    </xf>
    <xf numFmtId="164" fontId="21" fillId="0" borderId="31" xfId="6" applyNumberFormat="1" applyFont="1" applyFill="1" applyBorder="1" applyAlignment="1" applyProtection="1">
      <alignment vertical="center"/>
    </xf>
    <xf numFmtId="0" fontId="21" fillId="0" borderId="57" xfId="6" applyFont="1" applyFill="1" applyBorder="1" applyAlignment="1" applyProtection="1">
      <alignment horizontal="left" vertical="center" indent="1"/>
    </xf>
    <xf numFmtId="0" fontId="21" fillId="0" borderId="49" xfId="6" applyFont="1" applyFill="1" applyBorder="1" applyAlignment="1" applyProtection="1">
      <alignment horizontal="left" vertical="center" indent="1"/>
    </xf>
    <xf numFmtId="164" fontId="21" fillId="0" borderId="49" xfId="6" applyNumberFormat="1" applyFont="1" applyFill="1" applyBorder="1" applyAlignment="1" applyProtection="1">
      <alignment vertical="center"/>
      <protection locked="0"/>
    </xf>
    <xf numFmtId="164" fontId="21" fillId="0" borderId="48" xfId="6" applyNumberFormat="1" applyFont="1" applyFill="1" applyBorder="1" applyAlignment="1" applyProtection="1">
      <alignment vertical="center"/>
    </xf>
    <xf numFmtId="164" fontId="8" fillId="0" borderId="35" xfId="0" applyNumberFormat="1" applyFont="1" applyFill="1" applyBorder="1" applyAlignment="1" applyProtection="1">
      <alignment horizontal="centerContinuous" vertical="center" wrapText="1"/>
    </xf>
    <xf numFmtId="164" fontId="8" fillId="0" borderId="30" xfId="0" applyNumberFormat="1" applyFont="1" applyFill="1" applyBorder="1" applyAlignment="1" applyProtection="1">
      <alignment horizontal="centerContinuous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3" fillId="0" borderId="29" xfId="5" applyNumberFormat="1" applyFont="1" applyFill="1" applyBorder="1" applyAlignment="1" applyProtection="1">
      <alignment horizontal="left" vertical="center"/>
    </xf>
    <xf numFmtId="164" fontId="33" fillId="0" borderId="29" xfId="5" applyNumberFormat="1" applyFont="1" applyFill="1" applyBorder="1" applyAlignment="1" applyProtection="1">
      <alignment horizontal="left"/>
    </xf>
    <xf numFmtId="164" fontId="29" fillId="0" borderId="52" xfId="0" applyNumberFormat="1" applyFont="1" applyFill="1" applyBorder="1" applyAlignment="1" applyProtection="1">
      <alignment horizontal="center" vertical="center" wrapText="1"/>
    </xf>
    <xf numFmtId="164" fontId="29" fillId="0" borderId="53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  <protection locked="0"/>
    </xf>
    <xf numFmtId="164" fontId="36" fillId="0" borderId="42" xfId="0" applyNumberFormat="1" applyFont="1" applyFill="1" applyBorder="1" applyAlignment="1" applyProtection="1">
      <alignment horizontal="center" vertical="center" wrapText="1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29" fillId="0" borderId="54" xfId="0" applyNumberFormat="1" applyFont="1" applyFill="1" applyBorder="1" applyAlignment="1" applyProtection="1">
      <alignment horizontal="center" vertical="center" wrapText="1"/>
    </xf>
    <xf numFmtId="164" fontId="29" fillId="0" borderId="55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textRotation="180" wrapText="1"/>
    </xf>
    <xf numFmtId="164" fontId="5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0" fillId="0" borderId="31" xfId="5" applyFont="1" applyFill="1" applyBorder="1" applyAlignment="1">
      <alignment horizontal="center" vertical="center" wrapText="1"/>
    </xf>
    <xf numFmtId="0" fontId="30" fillId="0" borderId="21" xfId="5" applyFont="1" applyFill="1" applyBorder="1" applyAlignment="1">
      <alignment horizontal="center" vertical="center" wrapText="1"/>
    </xf>
    <xf numFmtId="0" fontId="30" fillId="0" borderId="10" xfId="5" applyFont="1" applyFill="1" applyBorder="1" applyAlignment="1">
      <alignment horizontal="center" vertical="center" wrapText="1"/>
    </xf>
    <xf numFmtId="0" fontId="30" fillId="0" borderId="20" xfId="5" applyFont="1" applyFill="1" applyBorder="1" applyAlignment="1">
      <alignment horizontal="center" vertical="center" wrapText="1"/>
    </xf>
    <xf numFmtId="0" fontId="30" fillId="0" borderId="4" xfId="5" applyFont="1" applyFill="1" applyBorder="1" applyAlignment="1">
      <alignment horizontal="center" vertical="center" wrapText="1"/>
    </xf>
    <xf numFmtId="0" fontId="30" fillId="0" borderId="6" xfId="5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29" fillId="0" borderId="11" xfId="5" applyFont="1" applyFill="1" applyBorder="1" applyAlignment="1" applyProtection="1">
      <alignment horizontal="left"/>
    </xf>
    <xf numFmtId="0" fontId="29" fillId="0" borderId="12" xfId="5" applyFont="1" applyFill="1" applyBorder="1" applyAlignment="1" applyProtection="1">
      <alignment horizontal="left"/>
    </xf>
    <xf numFmtId="0" fontId="21" fillId="0" borderId="42" xfId="5" applyFont="1" applyFill="1" applyBorder="1" applyAlignment="1">
      <alignment horizontal="justify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8" fillId="0" borderId="33" xfId="0" applyNumberFormat="1" applyFont="1" applyFill="1" applyBorder="1" applyAlignment="1" applyProtection="1">
      <alignment horizontal="left" vertical="center" wrapText="1" indent="2"/>
    </xf>
    <xf numFmtId="164" fontId="8" fillId="0" borderId="30" xfId="0" applyNumberFormat="1" applyFont="1" applyFill="1" applyBorder="1" applyAlignment="1" applyProtection="1">
      <alignment horizontal="left" vertical="center" wrapText="1" indent="2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53" xfId="0" applyNumberFormat="1" applyFont="1" applyFill="1" applyBorder="1" applyAlignment="1" applyProtection="1">
      <alignment horizontal="center" vertical="center"/>
    </xf>
    <xf numFmtId="164" fontId="8" fillId="0" borderId="52" xfId="0" applyNumberFormat="1" applyFont="1" applyFill="1" applyBorder="1" applyAlignment="1" applyProtection="1">
      <alignment horizontal="center" vertical="center" wrapText="1"/>
    </xf>
    <xf numFmtId="164" fontId="8" fillId="0" borderId="53" xfId="0" applyNumberFormat="1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/>
    </xf>
    <xf numFmtId="164" fontId="8" fillId="0" borderId="56" xfId="0" applyNumberFormat="1" applyFont="1" applyFill="1" applyBorder="1" applyAlignment="1" applyProtection="1">
      <alignment horizontal="center" vertical="center"/>
    </xf>
    <xf numFmtId="164" fontId="8" fillId="0" borderId="46" xfId="0" applyNumberFormat="1" applyFont="1" applyFill="1" applyBorder="1" applyAlignment="1" applyProtection="1">
      <alignment horizontal="center" vertical="center"/>
    </xf>
    <xf numFmtId="0" fontId="20" fillId="0" borderId="28" xfId="6" applyFont="1" applyFill="1" applyBorder="1" applyAlignment="1" applyProtection="1">
      <alignment horizontal="left" vertical="center" indent="1"/>
    </xf>
    <xf numFmtId="0" fontId="20" fillId="0" borderId="34" xfId="6" applyFont="1" applyFill="1" applyBorder="1" applyAlignment="1" applyProtection="1">
      <alignment horizontal="left" vertical="center" indent="1"/>
    </xf>
    <xf numFmtId="0" fontId="20" fillId="0" borderId="30" xfId="6" applyFont="1" applyFill="1" applyBorder="1" applyAlignment="1" applyProtection="1">
      <alignment horizontal="left" vertical="center" indent="1"/>
    </xf>
    <xf numFmtId="0" fontId="23" fillId="0" borderId="0" xfId="6" applyFont="1" applyFill="1" applyAlignment="1" applyProtection="1">
      <alignment horizontal="center" wrapText="1"/>
    </xf>
    <xf numFmtId="0" fontId="23" fillId="0" borderId="0" xfId="6" applyFont="1" applyFill="1" applyAlignment="1" applyProtection="1">
      <alignment horizontal="center"/>
    </xf>
    <xf numFmtId="0" fontId="17" fillId="0" borderId="0" xfId="6" applyFont="1" applyFill="1" applyAlignment="1" applyProtection="1">
      <alignment horizontal="center" textRotation="180"/>
      <protection locked="0"/>
    </xf>
    <xf numFmtId="164" fontId="8" fillId="0" borderId="34" xfId="0" applyNumberFormat="1" applyFont="1" applyFill="1" applyBorder="1" applyAlignment="1" applyProtection="1">
      <alignment horizontal="centerContinuous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7" fillId="0" borderId="28" xfId="0" applyNumberFormat="1" applyFont="1" applyFill="1" applyBorder="1" applyAlignment="1" applyProtection="1">
      <alignment horizontal="center" vertical="center" wrapText="1"/>
    </xf>
    <xf numFmtId="164" fontId="2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2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0" xfId="0" applyNumberFormat="1" applyFont="1" applyFill="1" applyBorder="1" applyAlignment="1" applyProtection="1">
      <alignment horizontal="right" vertical="center" wrapText="1" indent="1"/>
    </xf>
    <xf numFmtId="164" fontId="2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2" xfId="0" applyNumberFormat="1" applyFont="1" applyFill="1" applyBorder="1" applyAlignment="1" applyProtection="1">
      <alignment horizontal="right" vertical="center" wrapText="1" indent="1"/>
    </xf>
    <xf numFmtId="0" fontId="8" fillId="0" borderId="4" xfId="0" quotePrefix="1" applyFont="1" applyFill="1" applyBorder="1" applyAlignment="1" applyProtection="1">
      <alignment horizontal="center" vertical="center"/>
    </xf>
    <xf numFmtId="0" fontId="8" fillId="0" borderId="31" xfId="0" quotePrefix="1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5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</cellXfs>
  <cellStyles count="7">
    <cellStyle name="Ezres" xfId="1" builtinId="3"/>
    <cellStyle name="Ezres 2" xfId="2"/>
    <cellStyle name="Hiperhivatkozás" xfId="3"/>
    <cellStyle name="Már látott hiperhivatkozás" xfId="4"/>
    <cellStyle name="Normál" xfId="0" builtinId="0"/>
    <cellStyle name="Normál_KVRENMUNKA" xfId="5"/>
    <cellStyle name="Normál_SEGEDLETEK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F52"/>
  <sheetViews>
    <sheetView view="pageBreakPreview" topLeftCell="A13" zoomScaleNormal="130" zoomScaleSheetLayoutView="100" workbookViewId="0">
      <selection activeCell="C30" sqref="C30:D51"/>
    </sheetView>
  </sheetViews>
  <sheetFormatPr defaultRowHeight="15.75" x14ac:dyDescent="0.25"/>
  <cols>
    <col min="1" max="1" width="9.5" style="224" customWidth="1"/>
    <col min="2" max="2" width="64.33203125" style="224" customWidth="1"/>
    <col min="3" max="3" width="14.83203125" style="225" customWidth="1"/>
    <col min="4" max="4" width="12.5" style="249" customWidth="1"/>
    <col min="5" max="6" width="11.6640625" style="249" customWidth="1"/>
    <col min="7" max="16384" width="9.33203125" style="249"/>
  </cols>
  <sheetData>
    <row r="1" spans="1:6" ht="15.95" customHeight="1" x14ac:dyDescent="0.25">
      <c r="A1" s="373" t="s">
        <v>6</v>
      </c>
      <c r="B1" s="373"/>
      <c r="C1" s="373"/>
    </row>
    <row r="2" spans="1:6" ht="15.95" customHeight="1" thickBot="1" x14ac:dyDescent="0.3">
      <c r="A2" s="374" t="s">
        <v>90</v>
      </c>
      <c r="B2" s="374"/>
      <c r="C2" s="172" t="s">
        <v>251</v>
      </c>
    </row>
    <row r="3" spans="1:6" ht="38.1" customHeight="1" thickBot="1" x14ac:dyDescent="0.3">
      <c r="A3" s="18" t="s">
        <v>56</v>
      </c>
      <c r="B3" s="19" t="s">
        <v>8</v>
      </c>
      <c r="C3" s="28" t="s">
        <v>253</v>
      </c>
      <c r="D3" s="28" t="s">
        <v>258</v>
      </c>
      <c r="E3" s="28" t="s">
        <v>259</v>
      </c>
      <c r="F3" s="28" t="s">
        <v>260</v>
      </c>
    </row>
    <row r="4" spans="1:6" s="250" customFormat="1" ht="12" customHeight="1" thickBot="1" x14ac:dyDescent="0.25">
      <c r="A4" s="246">
        <v>1</v>
      </c>
      <c r="B4" s="247">
        <v>2</v>
      </c>
      <c r="C4" s="248">
        <v>3</v>
      </c>
      <c r="D4" s="248">
        <v>4</v>
      </c>
      <c r="E4" s="248">
        <v>5</v>
      </c>
      <c r="F4" s="248">
        <v>6</v>
      </c>
    </row>
    <row r="5" spans="1:6" s="251" customFormat="1" ht="12" customHeight="1" thickBot="1" x14ac:dyDescent="0.25">
      <c r="A5" s="15" t="s">
        <v>9</v>
      </c>
      <c r="B5" s="16" t="s">
        <v>182</v>
      </c>
      <c r="C5" s="164">
        <f>+C6+C7+C8+C9+C10</f>
        <v>0</v>
      </c>
      <c r="D5" s="164">
        <f>+D6+D7+D8+D9+D10</f>
        <v>0</v>
      </c>
      <c r="E5" s="164">
        <f>+E6+E7+E8+E9+E10</f>
        <v>0</v>
      </c>
      <c r="F5" s="164">
        <f>+F6+F7+F8+F9+F10</f>
        <v>0</v>
      </c>
    </row>
    <row r="6" spans="1:6" s="251" customFormat="1" ht="12" customHeight="1" x14ac:dyDescent="0.2">
      <c r="A6" s="12" t="s">
        <v>74</v>
      </c>
      <c r="B6" s="293" t="s">
        <v>183</v>
      </c>
      <c r="C6" s="167">
        <f>'8. sz. mell'!C9</f>
        <v>0</v>
      </c>
      <c r="D6" s="167">
        <f>'8. sz. mell'!D9</f>
        <v>0</v>
      </c>
      <c r="E6" s="167">
        <f>'8. sz. mell'!E9</f>
        <v>0</v>
      </c>
      <c r="F6" s="167">
        <f>'8. sz. mell'!F9</f>
        <v>0</v>
      </c>
    </row>
    <row r="7" spans="1:6" s="251" customFormat="1" ht="12" customHeight="1" x14ac:dyDescent="0.2">
      <c r="A7" s="11" t="s">
        <v>75</v>
      </c>
      <c r="B7" s="161" t="s">
        <v>184</v>
      </c>
      <c r="C7" s="167">
        <f>'8. sz. mell'!C10</f>
        <v>0</v>
      </c>
      <c r="D7" s="167">
        <f>'8. sz. mell'!D10</f>
        <v>0</v>
      </c>
      <c r="E7" s="167">
        <f>'8. sz. mell'!E10</f>
        <v>0</v>
      </c>
      <c r="F7" s="167">
        <f>'8. sz. mell'!F10</f>
        <v>0</v>
      </c>
    </row>
    <row r="8" spans="1:6" s="251" customFormat="1" ht="12" customHeight="1" x14ac:dyDescent="0.2">
      <c r="A8" s="11" t="s">
        <v>76</v>
      </c>
      <c r="B8" s="161" t="s">
        <v>185</v>
      </c>
      <c r="C8" s="167">
        <f>'8. sz. mell'!C11</f>
        <v>0</v>
      </c>
      <c r="D8" s="167">
        <f>'8. sz. mell'!D11</f>
        <v>0</v>
      </c>
      <c r="E8" s="167">
        <f>'8. sz. mell'!E11</f>
        <v>0</v>
      </c>
      <c r="F8" s="167">
        <f>'8. sz. mell'!F11</f>
        <v>0</v>
      </c>
    </row>
    <row r="9" spans="1:6" s="251" customFormat="1" ht="12" customHeight="1" x14ac:dyDescent="0.2">
      <c r="A9" s="11" t="s">
        <v>77</v>
      </c>
      <c r="B9" s="161" t="s">
        <v>186</v>
      </c>
      <c r="C9" s="167">
        <f>'8. sz. mell'!C12</f>
        <v>0</v>
      </c>
      <c r="D9" s="167">
        <f>'8. sz. mell'!D12</f>
        <v>0</v>
      </c>
      <c r="E9" s="167">
        <f>'8. sz. mell'!E12</f>
        <v>0</v>
      </c>
      <c r="F9" s="167">
        <f>'8. sz. mell'!F12</f>
        <v>0</v>
      </c>
    </row>
    <row r="10" spans="1:6" s="251" customFormat="1" ht="12" customHeight="1" thickBot="1" x14ac:dyDescent="0.25">
      <c r="A10" s="327" t="s">
        <v>89</v>
      </c>
      <c r="B10" s="162" t="s">
        <v>187</v>
      </c>
      <c r="C10" s="328">
        <f>'8. sz. mell'!C13</f>
        <v>0</v>
      </c>
      <c r="D10" s="328">
        <f>'8. sz. mell'!D13</f>
        <v>0</v>
      </c>
      <c r="E10" s="328">
        <f>'8. sz. mell'!E13</f>
        <v>0</v>
      </c>
      <c r="F10" s="328">
        <f>'8. sz. mell'!F13</f>
        <v>0</v>
      </c>
    </row>
    <row r="11" spans="1:6" s="251" customFormat="1" ht="12" customHeight="1" thickBot="1" x14ac:dyDescent="0.25">
      <c r="A11" s="15" t="s">
        <v>10</v>
      </c>
      <c r="B11" s="160" t="s">
        <v>150</v>
      </c>
      <c r="C11" s="329">
        <f>'8. sz. mell'!C14</f>
        <v>6040000</v>
      </c>
      <c r="D11" s="329">
        <f>'8. sz. mell'!D14</f>
        <v>6040000</v>
      </c>
      <c r="E11" s="329">
        <f>'8. sz. mell'!E14</f>
        <v>6707664</v>
      </c>
      <c r="F11" s="329">
        <f>'8. sz. mell'!F14</f>
        <v>6707664</v>
      </c>
    </row>
    <row r="12" spans="1:6" s="251" customFormat="1" ht="12" customHeight="1" thickBot="1" x14ac:dyDescent="0.25">
      <c r="A12" s="15" t="s">
        <v>11</v>
      </c>
      <c r="B12" s="16" t="s">
        <v>162</v>
      </c>
      <c r="C12" s="329">
        <f>'8. sz. mell'!C15</f>
        <v>0</v>
      </c>
      <c r="D12" s="329">
        <f>'8. sz. mell'!D15</f>
        <v>0</v>
      </c>
      <c r="E12" s="329">
        <f>'8. sz. mell'!E15</f>
        <v>0</v>
      </c>
      <c r="F12" s="329">
        <f>'8. sz. mell'!F15</f>
        <v>0</v>
      </c>
    </row>
    <row r="13" spans="1:6" s="251" customFormat="1" ht="12" customHeight="1" thickBot="1" x14ac:dyDescent="0.25">
      <c r="A13" s="15" t="s">
        <v>96</v>
      </c>
      <c r="B13" s="160" t="s">
        <v>188</v>
      </c>
      <c r="C13" s="329">
        <f>'8. sz. mell'!C16</f>
        <v>0</v>
      </c>
      <c r="D13" s="329">
        <f>'8. sz. mell'!D16</f>
        <v>0</v>
      </c>
      <c r="E13" s="329">
        <f>'8. sz. mell'!E16</f>
        <v>0</v>
      </c>
      <c r="F13" s="329">
        <f>'8. sz. mell'!F16</f>
        <v>0</v>
      </c>
    </row>
    <row r="14" spans="1:6" s="251" customFormat="1" ht="12" customHeight="1" thickBot="1" x14ac:dyDescent="0.25">
      <c r="A14" s="15" t="s">
        <v>13</v>
      </c>
      <c r="B14" s="160" t="s">
        <v>3</v>
      </c>
      <c r="C14" s="329">
        <f>'8. sz. mell'!C17</f>
        <v>0</v>
      </c>
      <c r="D14" s="329">
        <f>'8. sz. mell'!D17</f>
        <v>0</v>
      </c>
      <c r="E14" s="329">
        <f>'8. sz. mell'!E17</f>
        <v>0</v>
      </c>
      <c r="F14" s="329">
        <f>'8. sz. mell'!F17</f>
        <v>0</v>
      </c>
    </row>
    <row r="15" spans="1:6" s="251" customFormat="1" ht="12" customHeight="1" thickBot="1" x14ac:dyDescent="0.25">
      <c r="A15" s="15" t="s">
        <v>14</v>
      </c>
      <c r="B15" s="160" t="s">
        <v>151</v>
      </c>
      <c r="C15" s="329">
        <f>'8. sz. mell'!C18</f>
        <v>0</v>
      </c>
      <c r="D15" s="329">
        <f>'8. sz. mell'!D18</f>
        <v>0</v>
      </c>
      <c r="E15" s="329">
        <f>'8. sz. mell'!E18</f>
        <v>0</v>
      </c>
      <c r="F15" s="329">
        <f>'8. sz. mell'!F18</f>
        <v>3006050</v>
      </c>
    </row>
    <row r="16" spans="1:6" s="251" customFormat="1" ht="12" customHeight="1" thickBot="1" x14ac:dyDescent="0.25">
      <c r="A16" s="15" t="s">
        <v>98</v>
      </c>
      <c r="B16" s="160" t="s">
        <v>176</v>
      </c>
      <c r="C16" s="329">
        <f>'8. sz. mell'!C19</f>
        <v>0</v>
      </c>
      <c r="D16" s="329">
        <f>'8. sz. mell'!D19</f>
        <v>0</v>
      </c>
      <c r="E16" s="329">
        <f>'8. sz. mell'!E19</f>
        <v>0</v>
      </c>
      <c r="F16" s="329">
        <f>'8. sz. mell'!F19</f>
        <v>0</v>
      </c>
    </row>
    <row r="17" spans="1:6" s="251" customFormat="1" ht="12" customHeight="1" thickBot="1" x14ac:dyDescent="0.25">
      <c r="A17" s="15" t="s">
        <v>16</v>
      </c>
      <c r="B17" s="16" t="s">
        <v>189</v>
      </c>
      <c r="C17" s="170">
        <f>+C5+C11+C12+C13+C14+C15+C16</f>
        <v>6040000</v>
      </c>
      <c r="D17" s="170">
        <f>+D5+D11+D12+D13+D14+D15+D16</f>
        <v>6040000</v>
      </c>
      <c r="E17" s="170">
        <f>+E5+E11+E12+E13+E14+E15+E16</f>
        <v>6707664</v>
      </c>
      <c r="F17" s="170">
        <f>+F5+F11+F12+F13+F14+F15+F16</f>
        <v>9713714</v>
      </c>
    </row>
    <row r="18" spans="1:6" s="251" customFormat="1" ht="12" customHeight="1" thickBot="1" x14ac:dyDescent="0.25">
      <c r="A18" s="15" t="s">
        <v>17</v>
      </c>
      <c r="B18" s="160" t="s">
        <v>190</v>
      </c>
      <c r="C18" s="164">
        <f>SUM(C19:C23)</f>
        <v>2775795</v>
      </c>
      <c r="D18" s="164">
        <f>SUM(D19:D23)</f>
        <v>3180434</v>
      </c>
      <c r="E18" s="164">
        <f>SUM(E19:E23)</f>
        <v>3180434</v>
      </c>
      <c r="F18" s="164">
        <f>SUM(F19:F23)</f>
        <v>3180434</v>
      </c>
    </row>
    <row r="19" spans="1:6" s="251" customFormat="1" ht="12" customHeight="1" x14ac:dyDescent="0.2">
      <c r="A19" s="11" t="s">
        <v>177</v>
      </c>
      <c r="B19" s="161" t="s">
        <v>193</v>
      </c>
      <c r="C19" s="169">
        <f>'8. sz. mell'!C22</f>
        <v>0</v>
      </c>
      <c r="D19" s="169">
        <f>'8. sz. mell'!D22</f>
        <v>0</v>
      </c>
      <c r="E19" s="169">
        <f>'8. sz. mell'!E22</f>
        <v>0</v>
      </c>
      <c r="F19" s="169">
        <f>'8. sz. mell'!F22</f>
        <v>0</v>
      </c>
    </row>
    <row r="20" spans="1:6" s="251" customFormat="1" ht="12" customHeight="1" x14ac:dyDescent="0.2">
      <c r="A20" s="11" t="s">
        <v>178</v>
      </c>
      <c r="B20" s="161" t="s">
        <v>194</v>
      </c>
      <c r="C20" s="169">
        <f>'8. sz. mell'!C23</f>
        <v>0</v>
      </c>
      <c r="D20" s="169">
        <f>'8. sz. mell'!D23</f>
        <v>0</v>
      </c>
      <c r="E20" s="169">
        <f>'8. sz. mell'!E23</f>
        <v>0</v>
      </c>
      <c r="F20" s="169">
        <f>'8. sz. mell'!F23</f>
        <v>0</v>
      </c>
    </row>
    <row r="21" spans="1:6" s="251" customFormat="1" ht="12" customHeight="1" x14ac:dyDescent="0.2">
      <c r="A21" s="11" t="s">
        <v>179</v>
      </c>
      <c r="B21" s="161" t="s">
        <v>195</v>
      </c>
      <c r="C21" s="169">
        <f>'8. sz. mell'!C24</f>
        <v>2775795</v>
      </c>
      <c r="D21" s="169">
        <f>'8. sz. mell'!D24</f>
        <v>3180434</v>
      </c>
      <c r="E21" s="169">
        <f>'8. sz. mell'!E24</f>
        <v>3180434</v>
      </c>
      <c r="F21" s="169">
        <f>'8. sz. mell'!F24</f>
        <v>3180434</v>
      </c>
    </row>
    <row r="22" spans="1:6" s="251" customFormat="1" ht="12" customHeight="1" x14ac:dyDescent="0.2">
      <c r="A22" s="11" t="s">
        <v>191</v>
      </c>
      <c r="B22" s="161" t="s">
        <v>196</v>
      </c>
      <c r="C22" s="169">
        <f>'8. sz. mell'!C25</f>
        <v>0</v>
      </c>
      <c r="D22" s="169">
        <f>'8. sz. mell'!D25</f>
        <v>0</v>
      </c>
      <c r="E22" s="169">
        <f>'8. sz. mell'!E25</f>
        <v>0</v>
      </c>
      <c r="F22" s="169">
        <f>'8. sz. mell'!F25</f>
        <v>0</v>
      </c>
    </row>
    <row r="23" spans="1:6" s="251" customFormat="1" ht="12" customHeight="1" thickBot="1" x14ac:dyDescent="0.25">
      <c r="A23" s="11" t="s">
        <v>192</v>
      </c>
      <c r="B23" s="161" t="s">
        <v>147</v>
      </c>
      <c r="C23" s="169">
        <f>'8. sz. mell'!C26</f>
        <v>0</v>
      </c>
      <c r="D23" s="169">
        <f>'8. sz. mell'!D26</f>
        <v>0</v>
      </c>
      <c r="E23" s="169">
        <f>'8. sz. mell'!E26</f>
        <v>0</v>
      </c>
      <c r="F23" s="169">
        <f>'8. sz. mell'!F26</f>
        <v>0</v>
      </c>
    </row>
    <row r="24" spans="1:6" s="251" customFormat="1" ht="13.5" customHeight="1" thickBot="1" x14ac:dyDescent="0.25">
      <c r="A24" s="15" t="s">
        <v>18</v>
      </c>
      <c r="B24" s="160" t="s">
        <v>148</v>
      </c>
      <c r="C24" s="275">
        <f>'8. sz. mell'!C27</f>
        <v>0</v>
      </c>
      <c r="D24" s="275">
        <f>'8. sz. mell'!D27</f>
        <v>0</v>
      </c>
      <c r="E24" s="275">
        <f>'8. sz. mell'!E27</f>
        <v>0</v>
      </c>
      <c r="F24" s="275">
        <f>'8. sz. mell'!F27</f>
        <v>0</v>
      </c>
    </row>
    <row r="25" spans="1:6" s="251" customFormat="1" ht="15.75" customHeight="1" thickBot="1" x14ac:dyDescent="0.25">
      <c r="A25" s="15" t="s">
        <v>19</v>
      </c>
      <c r="B25" s="255" t="s">
        <v>197</v>
      </c>
      <c r="C25" s="170">
        <f>+C18+C24</f>
        <v>2775795</v>
      </c>
      <c r="D25" s="170">
        <f>+D18+D24</f>
        <v>3180434</v>
      </c>
      <c r="E25" s="170">
        <f>+E18+E24</f>
        <v>3180434</v>
      </c>
      <c r="F25" s="170">
        <f>+F18+F24</f>
        <v>3180434</v>
      </c>
    </row>
    <row r="26" spans="1:6" s="251" customFormat="1" ht="16.5" customHeight="1" thickBot="1" x14ac:dyDescent="0.25">
      <c r="A26" s="15" t="s">
        <v>20</v>
      </c>
      <c r="B26" s="256" t="s">
        <v>210</v>
      </c>
      <c r="C26" s="170">
        <f>+C17+C25</f>
        <v>8815795</v>
      </c>
      <c r="D26" s="170">
        <f>+D17+D25</f>
        <v>9220434</v>
      </c>
      <c r="E26" s="170">
        <f>+E17+E25</f>
        <v>9888098</v>
      </c>
      <c r="F26" s="170">
        <f>+F17+F25</f>
        <v>12894148</v>
      </c>
    </row>
    <row r="27" spans="1:6" s="251" customFormat="1" ht="27" customHeight="1" x14ac:dyDescent="0.2">
      <c r="A27" s="2"/>
      <c r="B27" s="3"/>
      <c r="C27" s="171"/>
    </row>
    <row r="28" spans="1:6" ht="16.5" customHeight="1" x14ac:dyDescent="0.25">
      <c r="A28" s="373" t="s">
        <v>37</v>
      </c>
      <c r="B28" s="373"/>
      <c r="C28" s="373"/>
    </row>
    <row r="29" spans="1:6" s="257" customFormat="1" ht="16.5" customHeight="1" thickBot="1" x14ac:dyDescent="0.3">
      <c r="A29" s="375" t="s">
        <v>91</v>
      </c>
      <c r="B29" s="375"/>
      <c r="C29" s="86" t="s">
        <v>251</v>
      </c>
    </row>
    <row r="30" spans="1:6" ht="38.1" customHeight="1" thickBot="1" x14ac:dyDescent="0.3">
      <c r="A30" s="18" t="s">
        <v>56</v>
      </c>
      <c r="B30" s="19" t="s">
        <v>38</v>
      </c>
      <c r="C30" s="28" t="str">
        <f>+C3</f>
        <v>2024. évi előirányzat</v>
      </c>
      <c r="D30" s="28" t="str">
        <f>+D3</f>
        <v>I. módosítás</v>
      </c>
      <c r="E30" s="28" t="str">
        <f>+E3</f>
        <v>II. módosítás</v>
      </c>
      <c r="F30" s="28" t="str">
        <f>+F3</f>
        <v>III. módosítás</v>
      </c>
    </row>
    <row r="31" spans="1:6" s="250" customFormat="1" ht="12" customHeight="1" thickBot="1" x14ac:dyDescent="0.25">
      <c r="A31" s="24">
        <v>1</v>
      </c>
      <c r="B31" s="25">
        <v>2</v>
      </c>
      <c r="C31" s="26">
        <v>3</v>
      </c>
      <c r="D31" s="26">
        <v>4</v>
      </c>
      <c r="E31" s="26">
        <v>5</v>
      </c>
      <c r="F31" s="26">
        <v>6</v>
      </c>
    </row>
    <row r="32" spans="1:6" ht="12" customHeight="1" thickBot="1" x14ac:dyDescent="0.3">
      <c r="A32" s="17" t="s">
        <v>9</v>
      </c>
      <c r="B32" s="23" t="s">
        <v>217</v>
      </c>
      <c r="C32" s="163">
        <f>SUM(C33:C38)</f>
        <v>8513433</v>
      </c>
      <c r="D32" s="163">
        <f>SUM(D33:D38)</f>
        <v>8918072</v>
      </c>
      <c r="E32" s="163">
        <f>SUM(E33:E38)</f>
        <v>9585736</v>
      </c>
      <c r="F32" s="163">
        <f>SUM(F33:F38)</f>
        <v>12588188</v>
      </c>
    </row>
    <row r="33" spans="1:6" ht="12" customHeight="1" x14ac:dyDescent="0.25">
      <c r="A33" s="13" t="s">
        <v>74</v>
      </c>
      <c r="B33" s="7" t="s">
        <v>39</v>
      </c>
      <c r="C33" s="165">
        <f>'8. sz. mell'!C34</f>
        <v>788040</v>
      </c>
      <c r="D33" s="165">
        <f>'8. sz. mell'!D34</f>
        <v>1342968</v>
      </c>
      <c r="E33" s="165">
        <f>'8. sz. mell'!E34</f>
        <v>1342968</v>
      </c>
      <c r="F33" s="165">
        <f>'8. sz. mell'!F34</f>
        <v>1342968</v>
      </c>
    </row>
    <row r="34" spans="1:6" ht="12" customHeight="1" x14ac:dyDescent="0.25">
      <c r="A34" s="11" t="s">
        <v>75</v>
      </c>
      <c r="B34" s="5" t="s">
        <v>99</v>
      </c>
      <c r="C34" s="166">
        <f>'8. sz. mell'!C35</f>
        <v>102445</v>
      </c>
      <c r="D34" s="166">
        <f>'8. sz. mell'!D35</f>
        <v>174586</v>
      </c>
      <c r="E34" s="166">
        <f>'8. sz. mell'!E35</f>
        <v>174586</v>
      </c>
      <c r="F34" s="166">
        <f>'8. sz. mell'!F35</f>
        <v>174586</v>
      </c>
    </row>
    <row r="35" spans="1:6" ht="12" customHeight="1" x14ac:dyDescent="0.25">
      <c r="A35" s="11" t="s">
        <v>76</v>
      </c>
      <c r="B35" s="5" t="s">
        <v>87</v>
      </c>
      <c r="C35" s="166">
        <f>'8. sz. mell'!C36</f>
        <v>7122948</v>
      </c>
      <c r="D35" s="166">
        <f>'8. sz. mell'!D36</f>
        <v>6900518</v>
      </c>
      <c r="E35" s="166">
        <f>'8. sz. mell'!E36</f>
        <v>7568182</v>
      </c>
      <c r="F35" s="166">
        <f>'8. sz. mell'!F36</f>
        <v>10570634</v>
      </c>
    </row>
    <row r="36" spans="1:6" ht="12" customHeight="1" x14ac:dyDescent="0.25">
      <c r="A36" s="11" t="s">
        <v>77</v>
      </c>
      <c r="B36" s="8" t="s">
        <v>100</v>
      </c>
      <c r="C36" s="166">
        <f>'8. sz. mell'!C37</f>
        <v>0</v>
      </c>
      <c r="D36" s="166">
        <f>'8. sz. mell'!D37</f>
        <v>0</v>
      </c>
      <c r="E36" s="166">
        <f>'8. sz. mell'!E37</f>
        <v>0</v>
      </c>
      <c r="F36" s="166">
        <f>'8. sz. mell'!F37</f>
        <v>0</v>
      </c>
    </row>
    <row r="37" spans="1:6" ht="12" customHeight="1" x14ac:dyDescent="0.25">
      <c r="A37" s="11" t="s">
        <v>89</v>
      </c>
      <c r="B37" s="5" t="s">
        <v>101</v>
      </c>
      <c r="C37" s="166">
        <f>'8. sz. mell'!C38</f>
        <v>500000</v>
      </c>
      <c r="D37" s="166">
        <f>'8. sz. mell'!D38</f>
        <v>500000</v>
      </c>
      <c r="E37" s="166">
        <f>'8. sz. mell'!E38</f>
        <v>500000</v>
      </c>
      <c r="F37" s="166">
        <f>'8. sz. mell'!F38</f>
        <v>500000</v>
      </c>
    </row>
    <row r="38" spans="1:6" ht="12" customHeight="1" x14ac:dyDescent="0.25">
      <c r="A38" s="11" t="s">
        <v>78</v>
      </c>
      <c r="B38" s="5" t="s">
        <v>40</v>
      </c>
      <c r="C38" s="166">
        <f>'8. sz. mell'!C39</f>
        <v>0</v>
      </c>
      <c r="D38" s="166">
        <f>'8. sz. mell'!D39</f>
        <v>0</v>
      </c>
      <c r="E38" s="166">
        <f>'8. sz. mell'!E39</f>
        <v>0</v>
      </c>
      <c r="F38" s="166">
        <f>'8. sz. mell'!F39</f>
        <v>0</v>
      </c>
    </row>
    <row r="39" spans="1:6" ht="12" customHeight="1" x14ac:dyDescent="0.25">
      <c r="A39" s="11" t="s">
        <v>79</v>
      </c>
      <c r="B39" s="5" t="s">
        <v>218</v>
      </c>
      <c r="C39" s="166">
        <f>'8. sz. mell'!C40</f>
        <v>0</v>
      </c>
      <c r="D39" s="166">
        <f>'8. sz. mell'!D40</f>
        <v>0</v>
      </c>
      <c r="E39" s="166">
        <f>'8. sz. mell'!E40</f>
        <v>0</v>
      </c>
      <c r="F39" s="166">
        <f>'8. sz. mell'!F40</f>
        <v>0</v>
      </c>
    </row>
    <row r="40" spans="1:6" ht="12" customHeight="1" thickBot="1" x14ac:dyDescent="0.3">
      <c r="A40" s="11" t="s">
        <v>86</v>
      </c>
      <c r="B40" s="14" t="s">
        <v>219</v>
      </c>
      <c r="C40" s="167">
        <f>'8. sz. mell'!C41</f>
        <v>0</v>
      </c>
      <c r="D40" s="167">
        <f>'8. sz. mell'!D41</f>
        <v>0</v>
      </c>
      <c r="E40" s="167">
        <f>'8. sz. mell'!E41</f>
        <v>0</v>
      </c>
      <c r="F40" s="167">
        <f>'8. sz. mell'!F41</f>
        <v>0</v>
      </c>
    </row>
    <row r="41" spans="1:6" ht="12" customHeight="1" thickBot="1" x14ac:dyDescent="0.3">
      <c r="A41" s="15" t="s">
        <v>10</v>
      </c>
      <c r="B41" s="22" t="s">
        <v>199</v>
      </c>
      <c r="C41" s="164">
        <f>+C42+C43+C44</f>
        <v>302362</v>
      </c>
      <c r="D41" s="164">
        <f>+D42+D43+D44</f>
        <v>302362</v>
      </c>
      <c r="E41" s="164">
        <f>+E42+E43+E44</f>
        <v>302362</v>
      </c>
      <c r="F41" s="164">
        <f>+F42+F43+F44</f>
        <v>305960</v>
      </c>
    </row>
    <row r="42" spans="1:6" ht="12" customHeight="1" x14ac:dyDescent="0.25">
      <c r="A42" s="12" t="s">
        <v>80</v>
      </c>
      <c r="B42" s="5" t="s">
        <v>121</v>
      </c>
      <c r="C42" s="167">
        <f>'8. sz. mell'!C43</f>
        <v>302362</v>
      </c>
      <c r="D42" s="167">
        <f>'8. sz. mell'!D43</f>
        <v>302362</v>
      </c>
      <c r="E42" s="167">
        <f>'8. sz. mell'!E43</f>
        <v>302362</v>
      </c>
      <c r="F42" s="167">
        <f>'8. sz. mell'!F43</f>
        <v>305960</v>
      </c>
    </row>
    <row r="43" spans="1:6" ht="12" customHeight="1" x14ac:dyDescent="0.25">
      <c r="A43" s="12" t="s">
        <v>81</v>
      </c>
      <c r="B43" s="9" t="s">
        <v>102</v>
      </c>
      <c r="C43" s="167">
        <f>'8. sz. mell'!C44</f>
        <v>0</v>
      </c>
      <c r="D43" s="167">
        <f>'8. sz. mell'!D44</f>
        <v>0</v>
      </c>
      <c r="E43" s="167">
        <f>'8. sz. mell'!E44</f>
        <v>0</v>
      </c>
      <c r="F43" s="167">
        <f>'8. sz. mell'!F44</f>
        <v>0</v>
      </c>
    </row>
    <row r="44" spans="1:6" ht="12" customHeight="1" thickBot="1" x14ac:dyDescent="0.3">
      <c r="A44" s="12" t="s">
        <v>82</v>
      </c>
      <c r="B44" s="162" t="s">
        <v>123</v>
      </c>
      <c r="C44" s="167">
        <f>'8. sz. mell'!C45</f>
        <v>0</v>
      </c>
      <c r="D44" s="167">
        <f>'8. sz. mell'!D45</f>
        <v>0</v>
      </c>
      <c r="E44" s="167">
        <f>'8. sz. mell'!E45</f>
        <v>0</v>
      </c>
      <c r="F44" s="167">
        <f>'8. sz. mell'!F45</f>
        <v>0</v>
      </c>
    </row>
    <row r="45" spans="1:6" ht="12" customHeight="1" thickBot="1" x14ac:dyDescent="0.3">
      <c r="A45" s="15" t="s">
        <v>11</v>
      </c>
      <c r="B45" s="83" t="s">
        <v>220</v>
      </c>
      <c r="C45" s="164">
        <f>+C32+C41</f>
        <v>8815795</v>
      </c>
      <c r="D45" s="164">
        <f>+D32+D41</f>
        <v>9220434</v>
      </c>
      <c r="E45" s="164">
        <f>+E32+E41</f>
        <v>9888098</v>
      </c>
      <c r="F45" s="164">
        <f>+F32+F41</f>
        <v>12894148</v>
      </c>
    </row>
    <row r="46" spans="1:6" ht="12" customHeight="1" thickBot="1" x14ac:dyDescent="0.3">
      <c r="A46" s="15" t="s">
        <v>12</v>
      </c>
      <c r="B46" s="83" t="s">
        <v>221</v>
      </c>
      <c r="C46" s="164">
        <f>+C47+C48+C49+C50</f>
        <v>0</v>
      </c>
      <c r="D46" s="164">
        <f>+D47+D48+D49+D50</f>
        <v>0</v>
      </c>
      <c r="E46" s="164">
        <f>+E47+E48+E49+E50</f>
        <v>0</v>
      </c>
      <c r="F46" s="164">
        <f>+F47+F48+F49+F50</f>
        <v>0</v>
      </c>
    </row>
    <row r="47" spans="1:6" ht="12" customHeight="1" x14ac:dyDescent="0.25">
      <c r="A47" s="13" t="s">
        <v>144</v>
      </c>
      <c r="B47" s="7" t="s">
        <v>200</v>
      </c>
      <c r="C47" s="165">
        <f>'8. sz. mell'!C48</f>
        <v>0</v>
      </c>
      <c r="D47" s="165">
        <f>'8. sz. mell'!D48</f>
        <v>0</v>
      </c>
      <c r="E47" s="165">
        <f>'8. sz. mell'!E48</f>
        <v>0</v>
      </c>
      <c r="F47" s="165">
        <f>'8. sz. mell'!F48</f>
        <v>0</v>
      </c>
    </row>
    <row r="48" spans="1:6" ht="12" customHeight="1" x14ac:dyDescent="0.25">
      <c r="A48" s="11" t="s">
        <v>145</v>
      </c>
      <c r="B48" s="5" t="s">
        <v>201</v>
      </c>
      <c r="C48" s="166">
        <f>'8. sz. mell'!C49</f>
        <v>0</v>
      </c>
      <c r="D48" s="166">
        <f>'8. sz. mell'!D49</f>
        <v>0</v>
      </c>
      <c r="E48" s="166">
        <f>'8. sz. mell'!E49</f>
        <v>0</v>
      </c>
      <c r="F48" s="166">
        <f>'8. sz. mell'!F49</f>
        <v>0</v>
      </c>
    </row>
    <row r="49" spans="1:6" ht="12" customHeight="1" x14ac:dyDescent="0.25">
      <c r="A49" s="11" t="s">
        <v>146</v>
      </c>
      <c r="B49" s="5" t="s">
        <v>223</v>
      </c>
      <c r="C49" s="166">
        <f>'8. sz. mell'!C50</f>
        <v>0</v>
      </c>
      <c r="D49" s="166">
        <f>'8. sz. mell'!D50</f>
        <v>0</v>
      </c>
      <c r="E49" s="166">
        <f>'8. sz. mell'!E50</f>
        <v>0</v>
      </c>
      <c r="F49" s="166">
        <f>'8. sz. mell'!F50</f>
        <v>0</v>
      </c>
    </row>
    <row r="50" spans="1:6" ht="12" customHeight="1" thickBot="1" x14ac:dyDescent="0.3">
      <c r="A50" s="10" t="s">
        <v>222</v>
      </c>
      <c r="B50" s="4" t="s">
        <v>224</v>
      </c>
      <c r="C50" s="143"/>
      <c r="D50" s="143"/>
      <c r="E50" s="143"/>
      <c r="F50" s="143"/>
    </row>
    <row r="51" spans="1:6" s="251" customFormat="1" ht="12.95" customHeight="1" thickBot="1" x14ac:dyDescent="0.25">
      <c r="A51" s="15" t="s">
        <v>13</v>
      </c>
      <c r="B51" s="295" t="s">
        <v>225</v>
      </c>
      <c r="C51" s="164">
        <f>+C45+C46</f>
        <v>8815795</v>
      </c>
      <c r="D51" s="164">
        <f>+D45+D46</f>
        <v>9220434</v>
      </c>
      <c r="E51" s="164">
        <f>+E45+E46</f>
        <v>9888098</v>
      </c>
      <c r="F51" s="164">
        <f>+F45+F46</f>
        <v>12894148</v>
      </c>
    </row>
    <row r="52" spans="1:6" ht="7.5" customHeight="1" x14ac:dyDescent="0.25"/>
  </sheetData>
  <mergeCells count="4">
    <mergeCell ref="A1:C1"/>
    <mergeCell ref="A2:B2"/>
    <mergeCell ref="A29:B29"/>
    <mergeCell ref="A28:C2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Ibrány Város Roma Nemzetiségi Önkormányzat
2024. ÉVI KÖLTSÉGVETÉSÉNEK PÉNZÜGYI MÉRLEGE&amp;10
&amp;R&amp;"Times New Roman CE,Félkövér dőlt"&amp;11 1. melléklet a ........./2024. (.......) önkormányzati határozathoz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zoomScaleNormal="145" workbookViewId="0">
      <selection activeCell="E5" sqref="E5"/>
    </sheetView>
  </sheetViews>
  <sheetFormatPr defaultRowHeight="12.75" x14ac:dyDescent="0.2"/>
  <cols>
    <col min="1" max="1" width="6.83203125" style="119" customWidth="1"/>
    <col min="2" max="2" width="46.5" style="38" customWidth="1"/>
    <col min="3" max="8" width="12.83203125" style="38" customWidth="1"/>
    <col min="9" max="9" width="13.83203125" style="38" customWidth="1"/>
    <col min="10" max="10" width="5.5" style="38" customWidth="1"/>
    <col min="11" max="16384" width="9.33203125" style="38"/>
  </cols>
  <sheetData>
    <row r="1" spans="1:10" ht="27.75" customHeight="1" x14ac:dyDescent="0.2">
      <c r="A1" s="400" t="s">
        <v>2</v>
      </c>
      <c r="B1" s="400"/>
      <c r="C1" s="400"/>
      <c r="D1" s="400"/>
      <c r="E1" s="400"/>
      <c r="F1" s="400"/>
      <c r="G1" s="400"/>
      <c r="H1" s="400"/>
      <c r="I1" s="400"/>
      <c r="J1" s="399" t="s">
        <v>236</v>
      </c>
    </row>
    <row r="2" spans="1:10" ht="20.25" customHeight="1" thickBot="1" x14ac:dyDescent="0.3">
      <c r="I2" s="288" t="s">
        <v>47</v>
      </c>
      <c r="J2" s="399"/>
    </row>
    <row r="3" spans="1:10" s="289" customFormat="1" ht="26.25" customHeight="1" x14ac:dyDescent="0.2">
      <c r="A3" s="405" t="s">
        <v>56</v>
      </c>
      <c r="B3" s="403" t="s">
        <v>71</v>
      </c>
      <c r="C3" s="405" t="s">
        <v>72</v>
      </c>
      <c r="D3" s="405" t="str">
        <f>+CONCATENATE(LEFT('1.sz.mell.'!C3,4)," előtti kifizetés")</f>
        <v>2024 előtti kifizetés</v>
      </c>
      <c r="E3" s="407" t="s">
        <v>55</v>
      </c>
      <c r="F3" s="408"/>
      <c r="G3" s="408"/>
      <c r="H3" s="409"/>
      <c r="I3" s="403" t="s">
        <v>41</v>
      </c>
      <c r="J3" s="399"/>
    </row>
    <row r="4" spans="1:10" s="290" customFormat="1" ht="32.25" customHeight="1" thickBot="1" x14ac:dyDescent="0.25">
      <c r="A4" s="406"/>
      <c r="B4" s="404"/>
      <c r="C4" s="404"/>
      <c r="D4" s="406"/>
      <c r="E4" s="302" t="s">
        <v>254</v>
      </c>
      <c r="F4" s="302" t="str">
        <f>+'5.sz.mell.  '!C4</f>
        <v>2025.</v>
      </c>
      <c r="G4" s="302" t="str">
        <f>+'5.sz.mell.  '!D4</f>
        <v>2026.</v>
      </c>
      <c r="H4" s="303" t="str">
        <f>+CONCATENATE(LEFT('1.sz.mell.'!C3,4)+2,". után")</f>
        <v>2026. után</v>
      </c>
      <c r="I4" s="404"/>
      <c r="J4" s="399"/>
    </row>
    <row r="5" spans="1:10" s="291" customFormat="1" ht="12.95" customHeight="1" thickBot="1" x14ac:dyDescent="0.25">
      <c r="A5" s="146">
        <v>1</v>
      </c>
      <c r="B5" s="147">
        <v>2</v>
      </c>
      <c r="C5" s="148">
        <v>3</v>
      </c>
      <c r="D5" s="147">
        <v>4</v>
      </c>
      <c r="E5" s="146">
        <v>5</v>
      </c>
      <c r="F5" s="148">
        <v>6</v>
      </c>
      <c r="G5" s="148">
        <v>7</v>
      </c>
      <c r="H5" s="149">
        <v>8</v>
      </c>
      <c r="I5" s="150" t="s">
        <v>73</v>
      </c>
      <c r="J5" s="399"/>
    </row>
    <row r="6" spans="1:10" ht="24.75" customHeight="1" thickBot="1" x14ac:dyDescent="0.25">
      <c r="A6" s="151" t="s">
        <v>9</v>
      </c>
      <c r="B6" s="152" t="s">
        <v>212</v>
      </c>
      <c r="C6" s="80"/>
      <c r="D6" s="342" t="s">
        <v>250</v>
      </c>
      <c r="E6" s="346" t="s">
        <v>250</v>
      </c>
      <c r="F6" s="347" t="s">
        <v>250</v>
      </c>
      <c r="G6" s="347" t="s">
        <v>250</v>
      </c>
      <c r="H6" s="348" t="s">
        <v>250</v>
      </c>
      <c r="I6" s="342" t="s">
        <v>250</v>
      </c>
      <c r="J6" s="399"/>
    </row>
    <row r="7" spans="1:10" ht="20.100000000000001" customHeight="1" x14ac:dyDescent="0.2">
      <c r="A7" s="153" t="s">
        <v>10</v>
      </c>
      <c r="B7" s="49" t="s">
        <v>57</v>
      </c>
      <c r="C7" s="285"/>
      <c r="D7" s="343" t="s">
        <v>250</v>
      </c>
      <c r="E7" s="349" t="s">
        <v>250</v>
      </c>
      <c r="F7" s="350" t="s">
        <v>250</v>
      </c>
      <c r="G7" s="350" t="s">
        <v>250</v>
      </c>
      <c r="H7" s="351" t="s">
        <v>250</v>
      </c>
      <c r="I7" s="352" t="s">
        <v>250</v>
      </c>
      <c r="J7" s="399"/>
    </row>
    <row r="8" spans="1:10" ht="20.100000000000001" customHeight="1" thickBot="1" x14ac:dyDescent="0.25">
      <c r="A8" s="153" t="s">
        <v>11</v>
      </c>
      <c r="B8" s="49" t="s">
        <v>57</v>
      </c>
      <c r="C8" s="285"/>
      <c r="D8" s="343" t="s">
        <v>250</v>
      </c>
      <c r="E8" s="349" t="s">
        <v>250</v>
      </c>
      <c r="F8" s="350" t="s">
        <v>250</v>
      </c>
      <c r="G8" s="350" t="s">
        <v>250</v>
      </c>
      <c r="H8" s="351" t="s">
        <v>250</v>
      </c>
      <c r="I8" s="352" t="s">
        <v>250</v>
      </c>
      <c r="J8" s="399"/>
    </row>
    <row r="9" spans="1:10" ht="26.1" customHeight="1" thickBot="1" x14ac:dyDescent="0.25">
      <c r="A9" s="151" t="s">
        <v>12</v>
      </c>
      <c r="B9" s="152" t="s">
        <v>213</v>
      </c>
      <c r="C9" s="80"/>
      <c r="D9" s="342" t="s">
        <v>250</v>
      </c>
      <c r="E9" s="346" t="s">
        <v>250</v>
      </c>
      <c r="F9" s="347" t="s">
        <v>250</v>
      </c>
      <c r="G9" s="347" t="s">
        <v>250</v>
      </c>
      <c r="H9" s="348" t="s">
        <v>250</v>
      </c>
      <c r="I9" s="342" t="s">
        <v>250</v>
      </c>
      <c r="J9" s="399"/>
    </row>
    <row r="10" spans="1:10" ht="20.100000000000001" customHeight="1" x14ac:dyDescent="0.2">
      <c r="A10" s="153" t="s">
        <v>13</v>
      </c>
      <c r="B10" s="49" t="s">
        <v>57</v>
      </c>
      <c r="C10" s="285"/>
      <c r="D10" s="343" t="s">
        <v>250</v>
      </c>
      <c r="E10" s="349" t="s">
        <v>250</v>
      </c>
      <c r="F10" s="350" t="s">
        <v>250</v>
      </c>
      <c r="G10" s="350" t="s">
        <v>250</v>
      </c>
      <c r="H10" s="351" t="s">
        <v>250</v>
      </c>
      <c r="I10" s="352" t="s">
        <v>250</v>
      </c>
      <c r="J10" s="399"/>
    </row>
    <row r="11" spans="1:10" ht="20.100000000000001" customHeight="1" thickBot="1" x14ac:dyDescent="0.25">
      <c r="A11" s="153" t="s">
        <v>14</v>
      </c>
      <c r="B11" s="49" t="s">
        <v>57</v>
      </c>
      <c r="C11" s="285"/>
      <c r="D11" s="343" t="s">
        <v>250</v>
      </c>
      <c r="E11" s="349" t="s">
        <v>250</v>
      </c>
      <c r="F11" s="350" t="s">
        <v>250</v>
      </c>
      <c r="G11" s="350" t="s">
        <v>250</v>
      </c>
      <c r="H11" s="351" t="s">
        <v>250</v>
      </c>
      <c r="I11" s="352" t="s">
        <v>250</v>
      </c>
      <c r="J11" s="399"/>
    </row>
    <row r="12" spans="1:10" ht="20.100000000000001" customHeight="1" thickBot="1" x14ac:dyDescent="0.25">
      <c r="A12" s="151" t="s">
        <v>15</v>
      </c>
      <c r="B12" s="152" t="s">
        <v>214</v>
      </c>
      <c r="C12" s="80"/>
      <c r="D12" s="342" t="s">
        <v>250</v>
      </c>
      <c r="E12" s="346" t="s">
        <v>250</v>
      </c>
      <c r="F12" s="347" t="s">
        <v>250</v>
      </c>
      <c r="G12" s="347" t="s">
        <v>250</v>
      </c>
      <c r="H12" s="348" t="s">
        <v>250</v>
      </c>
      <c r="I12" s="342" t="s">
        <v>250</v>
      </c>
      <c r="J12" s="399"/>
    </row>
    <row r="13" spans="1:10" ht="20.100000000000001" customHeight="1" thickBot="1" x14ac:dyDescent="0.25">
      <c r="A13" s="153" t="s">
        <v>16</v>
      </c>
      <c r="B13" s="49" t="s">
        <v>57</v>
      </c>
      <c r="C13" s="285"/>
      <c r="D13" s="343" t="s">
        <v>250</v>
      </c>
      <c r="E13" s="349" t="s">
        <v>250</v>
      </c>
      <c r="F13" s="350" t="s">
        <v>250</v>
      </c>
      <c r="G13" s="350" t="s">
        <v>250</v>
      </c>
      <c r="H13" s="351" t="s">
        <v>250</v>
      </c>
      <c r="I13" s="352" t="s">
        <v>250</v>
      </c>
      <c r="J13" s="399"/>
    </row>
    <row r="14" spans="1:10" ht="20.100000000000001" customHeight="1" thickBot="1" x14ac:dyDescent="0.25">
      <c r="A14" s="151" t="s">
        <v>17</v>
      </c>
      <c r="B14" s="325"/>
      <c r="C14" s="80"/>
      <c r="D14" s="342" t="s">
        <v>250</v>
      </c>
      <c r="E14" s="346" t="s">
        <v>250</v>
      </c>
      <c r="F14" s="347" t="s">
        <v>250</v>
      </c>
      <c r="G14" s="347" t="s">
        <v>250</v>
      </c>
      <c r="H14" s="348" t="s">
        <v>250</v>
      </c>
      <c r="I14" s="342" t="s">
        <v>250</v>
      </c>
      <c r="J14" s="399"/>
    </row>
    <row r="15" spans="1:10" ht="20.100000000000001" customHeight="1" thickBot="1" x14ac:dyDescent="0.25">
      <c r="A15" s="154" t="s">
        <v>18</v>
      </c>
      <c r="B15" s="50" t="s">
        <v>57</v>
      </c>
      <c r="C15" s="286"/>
      <c r="D15" s="344" t="s">
        <v>250</v>
      </c>
      <c r="E15" s="353" t="s">
        <v>250</v>
      </c>
      <c r="F15" s="354" t="s">
        <v>250</v>
      </c>
      <c r="G15" s="354" t="s">
        <v>250</v>
      </c>
      <c r="H15" s="355" t="s">
        <v>250</v>
      </c>
      <c r="I15" s="356" t="s">
        <v>250</v>
      </c>
      <c r="J15" s="399"/>
    </row>
    <row r="16" spans="1:10" ht="20.100000000000001" customHeight="1" thickBot="1" x14ac:dyDescent="0.25">
      <c r="A16" s="151" t="s">
        <v>19</v>
      </c>
      <c r="B16" s="326"/>
      <c r="C16" s="80"/>
      <c r="D16" s="342" t="s">
        <v>250</v>
      </c>
      <c r="E16" s="346" t="s">
        <v>250</v>
      </c>
      <c r="F16" s="347" t="s">
        <v>250</v>
      </c>
      <c r="G16" s="347" t="s">
        <v>250</v>
      </c>
      <c r="H16" s="348" t="s">
        <v>250</v>
      </c>
      <c r="I16" s="342" t="s">
        <v>250</v>
      </c>
      <c r="J16" s="399"/>
    </row>
    <row r="17" spans="1:10" ht="20.100000000000001" customHeight="1" thickBot="1" x14ac:dyDescent="0.25">
      <c r="A17" s="155" t="s">
        <v>20</v>
      </c>
      <c r="B17" s="51" t="s">
        <v>57</v>
      </c>
      <c r="C17" s="287"/>
      <c r="D17" s="345" t="s">
        <v>250</v>
      </c>
      <c r="E17" s="357" t="s">
        <v>250</v>
      </c>
      <c r="F17" s="358" t="s">
        <v>250</v>
      </c>
      <c r="G17" s="358" t="s">
        <v>250</v>
      </c>
      <c r="H17" s="359" t="s">
        <v>250</v>
      </c>
      <c r="I17" s="360" t="s">
        <v>250</v>
      </c>
      <c r="J17" s="399"/>
    </row>
    <row r="18" spans="1:10" ht="20.100000000000001" customHeight="1" thickBot="1" x14ac:dyDescent="0.25">
      <c r="A18" s="401" t="s">
        <v>88</v>
      </c>
      <c r="B18" s="402"/>
      <c r="C18" s="80"/>
      <c r="D18" s="342" t="s">
        <v>250</v>
      </c>
      <c r="E18" s="346" t="s">
        <v>250</v>
      </c>
      <c r="F18" s="347" t="s">
        <v>250</v>
      </c>
      <c r="G18" s="347" t="s">
        <v>250</v>
      </c>
      <c r="H18" s="348" t="s">
        <v>250</v>
      </c>
      <c r="I18" s="342" t="s">
        <v>250</v>
      </c>
      <c r="J18" s="399"/>
    </row>
  </sheetData>
  <mergeCells count="9">
    <mergeCell ref="J1:J18"/>
    <mergeCell ref="A1:I1"/>
    <mergeCell ref="A18:B18"/>
    <mergeCell ref="I3:I4"/>
    <mergeCell ref="A3:A4"/>
    <mergeCell ref="B3:B4"/>
    <mergeCell ref="C3:C4"/>
    <mergeCell ref="E3:H3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P82"/>
  <sheetViews>
    <sheetView zoomScaleNormal="100" workbookViewId="0">
      <selection activeCell="N20" sqref="N20"/>
    </sheetView>
  </sheetViews>
  <sheetFormatPr defaultRowHeight="15.75" x14ac:dyDescent="0.25"/>
  <cols>
    <col min="1" max="1" width="4.83203125" style="58" customWidth="1"/>
    <col min="2" max="2" width="29.83203125" style="74" customWidth="1"/>
    <col min="3" max="4" width="9" style="74" customWidth="1"/>
    <col min="5" max="5" width="9.5" style="74" customWidth="1"/>
    <col min="6" max="6" width="8.83203125" style="74" customWidth="1"/>
    <col min="7" max="7" width="8.6640625" style="74" customWidth="1"/>
    <col min="8" max="8" width="8.83203125" style="74" customWidth="1"/>
    <col min="9" max="9" width="8.1640625" style="74" customWidth="1"/>
    <col min="10" max="14" width="9.5" style="74" customWidth="1"/>
    <col min="15" max="15" width="11" style="58" customWidth="1"/>
    <col min="16" max="16" width="4.33203125" style="74" customWidth="1"/>
    <col min="17" max="16384" width="9.33203125" style="74"/>
  </cols>
  <sheetData>
    <row r="1" spans="1:16" ht="31.5" customHeight="1" x14ac:dyDescent="0.25">
      <c r="A1" s="413" t="str">
        <f>+CONCATENATE("Előirányzat-felhasználási terv",CHAR(10),LEFT('1.sz.mell.'!C3,4),". évre")</f>
        <v>Előirányzat-felhasználási terv
2024. évre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5" t="s">
        <v>237</v>
      </c>
    </row>
    <row r="2" spans="1:16" ht="16.5" thickBot="1" x14ac:dyDescent="0.3">
      <c r="O2" s="1" t="s">
        <v>252</v>
      </c>
      <c r="P2" s="415"/>
    </row>
    <row r="3" spans="1:16" s="58" customFormat="1" ht="26.1" customHeight="1" thickBot="1" x14ac:dyDescent="0.3">
      <c r="A3" s="55" t="s">
        <v>7</v>
      </c>
      <c r="B3" s="56" t="s">
        <v>48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7" t="s">
        <v>42</v>
      </c>
      <c r="P3" s="415"/>
    </row>
    <row r="4" spans="1:16" s="60" customFormat="1" ht="15" customHeight="1" thickBot="1" x14ac:dyDescent="0.25">
      <c r="A4" s="59" t="s">
        <v>9</v>
      </c>
      <c r="B4" s="410" t="s">
        <v>45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2"/>
      <c r="P4" s="415"/>
    </row>
    <row r="5" spans="1:16" s="60" customFormat="1" ht="22.5" x14ac:dyDescent="0.2">
      <c r="A5" s="61" t="s">
        <v>10</v>
      </c>
      <c r="B5" s="292" t="s">
        <v>215</v>
      </c>
      <c r="C5" s="62">
        <f>+$O$5/12</f>
        <v>0</v>
      </c>
      <c r="D5" s="62">
        <f t="shared" ref="D5:N5" si="0">+$O$5/12</f>
        <v>0</v>
      </c>
      <c r="E5" s="62">
        <f t="shared" si="0"/>
        <v>0</v>
      </c>
      <c r="F5" s="62">
        <f t="shared" si="0"/>
        <v>0</v>
      </c>
      <c r="G5" s="62">
        <f t="shared" si="0"/>
        <v>0</v>
      </c>
      <c r="H5" s="62">
        <f t="shared" si="0"/>
        <v>0</v>
      </c>
      <c r="I5" s="62">
        <f t="shared" si="0"/>
        <v>0</v>
      </c>
      <c r="J5" s="62">
        <f t="shared" si="0"/>
        <v>0</v>
      </c>
      <c r="K5" s="62">
        <f t="shared" si="0"/>
        <v>0</v>
      </c>
      <c r="L5" s="62">
        <f t="shared" si="0"/>
        <v>0</v>
      </c>
      <c r="M5" s="62">
        <f t="shared" si="0"/>
        <v>0</v>
      </c>
      <c r="N5" s="62">
        <f t="shared" si="0"/>
        <v>0</v>
      </c>
      <c r="O5" s="63">
        <f>'8. sz. mell'!C8</f>
        <v>0</v>
      </c>
      <c r="P5" s="415"/>
    </row>
    <row r="6" spans="1:16" s="67" customFormat="1" ht="22.5" x14ac:dyDescent="0.2">
      <c r="A6" s="64" t="s">
        <v>11</v>
      </c>
      <c r="B6" s="158" t="s">
        <v>216</v>
      </c>
      <c r="C6" s="65">
        <f>$O$6/12</f>
        <v>503333.33333333331</v>
      </c>
      <c r="D6" s="65">
        <f t="shared" ref="D6:N6" si="1">$O$6/12</f>
        <v>503333.33333333331</v>
      </c>
      <c r="E6" s="65">
        <f t="shared" si="1"/>
        <v>503333.33333333331</v>
      </c>
      <c r="F6" s="65">
        <f t="shared" si="1"/>
        <v>503333.33333333331</v>
      </c>
      <c r="G6" s="65">
        <f t="shared" si="1"/>
        <v>503333.33333333331</v>
      </c>
      <c r="H6" s="65">
        <f t="shared" si="1"/>
        <v>503333.33333333331</v>
      </c>
      <c r="I6" s="65">
        <f t="shared" si="1"/>
        <v>503333.33333333331</v>
      </c>
      <c r="J6" s="65">
        <f t="shared" si="1"/>
        <v>503333.33333333331</v>
      </c>
      <c r="K6" s="65">
        <f t="shared" si="1"/>
        <v>503333.33333333331</v>
      </c>
      <c r="L6" s="65">
        <f t="shared" si="1"/>
        <v>503333.33333333331</v>
      </c>
      <c r="M6" s="65">
        <f t="shared" si="1"/>
        <v>503333.33333333331</v>
      </c>
      <c r="N6" s="65">
        <f t="shared" si="1"/>
        <v>503333.33333333331</v>
      </c>
      <c r="O6" s="361">
        <f>+'8. sz. mell'!C14</f>
        <v>6040000</v>
      </c>
      <c r="P6" s="415"/>
    </row>
    <row r="7" spans="1:16" s="67" customFormat="1" ht="22.5" x14ac:dyDescent="0.2">
      <c r="A7" s="64" t="s">
        <v>12</v>
      </c>
      <c r="B7" s="157" t="s">
        <v>180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6">
        <f t="shared" ref="O7:O26" si="2">SUM(C7:N7)</f>
        <v>0</v>
      </c>
      <c r="P7" s="415"/>
    </row>
    <row r="8" spans="1:16" s="67" customFormat="1" ht="14.1" customHeight="1" x14ac:dyDescent="0.2">
      <c r="A8" s="64" t="s">
        <v>13</v>
      </c>
      <c r="B8" s="156" t="s">
        <v>181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>
        <f t="shared" si="2"/>
        <v>0</v>
      </c>
      <c r="P8" s="415"/>
    </row>
    <row r="9" spans="1:16" s="67" customFormat="1" ht="14.1" customHeight="1" x14ac:dyDescent="0.2">
      <c r="A9" s="64" t="s">
        <v>14</v>
      </c>
      <c r="B9" s="156" t="s">
        <v>3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>
        <f t="shared" si="2"/>
        <v>0</v>
      </c>
      <c r="P9" s="415"/>
    </row>
    <row r="10" spans="1:16" s="67" customFormat="1" ht="14.1" customHeight="1" x14ac:dyDescent="0.2">
      <c r="A10" s="64" t="s">
        <v>15</v>
      </c>
      <c r="B10" s="156" t="s">
        <v>151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>
        <f t="shared" si="2"/>
        <v>0</v>
      </c>
      <c r="P10" s="415"/>
    </row>
    <row r="11" spans="1:16" s="67" customFormat="1" ht="22.5" x14ac:dyDescent="0.2">
      <c r="A11" s="64" t="s">
        <v>16</v>
      </c>
      <c r="B11" s="158" t="s">
        <v>176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>
        <f t="shared" si="2"/>
        <v>0</v>
      </c>
      <c r="P11" s="415"/>
    </row>
    <row r="12" spans="1:16" s="67" customFormat="1" ht="14.1" customHeight="1" thickBot="1" x14ac:dyDescent="0.25">
      <c r="A12" s="64" t="s">
        <v>17</v>
      </c>
      <c r="B12" s="156" t="s">
        <v>4</v>
      </c>
      <c r="C12" s="65">
        <f>$O$12/12</f>
        <v>231316.25</v>
      </c>
      <c r="D12" s="65">
        <f t="shared" ref="D12:N12" si="3">$O$12/12</f>
        <v>231316.25</v>
      </c>
      <c r="E12" s="65">
        <f t="shared" si="3"/>
        <v>231316.25</v>
      </c>
      <c r="F12" s="65">
        <f t="shared" si="3"/>
        <v>231316.25</v>
      </c>
      <c r="G12" s="65">
        <f t="shared" si="3"/>
        <v>231316.25</v>
      </c>
      <c r="H12" s="65">
        <f t="shared" si="3"/>
        <v>231316.25</v>
      </c>
      <c r="I12" s="65">
        <f t="shared" si="3"/>
        <v>231316.25</v>
      </c>
      <c r="J12" s="65">
        <f t="shared" si="3"/>
        <v>231316.25</v>
      </c>
      <c r="K12" s="65">
        <f t="shared" si="3"/>
        <v>231316.25</v>
      </c>
      <c r="L12" s="65">
        <f t="shared" si="3"/>
        <v>231316.25</v>
      </c>
      <c r="M12" s="65">
        <f t="shared" si="3"/>
        <v>231316.25</v>
      </c>
      <c r="N12" s="65">
        <f t="shared" si="3"/>
        <v>231316.25</v>
      </c>
      <c r="O12" s="66">
        <f>'8. sz. mell'!C21</f>
        <v>2775795</v>
      </c>
      <c r="P12" s="415"/>
    </row>
    <row r="13" spans="1:16" s="60" customFormat="1" ht="15.95" customHeight="1" thickBot="1" x14ac:dyDescent="0.25">
      <c r="A13" s="59" t="s">
        <v>18</v>
      </c>
      <c r="B13" s="27" t="s">
        <v>83</v>
      </c>
      <c r="C13" s="69">
        <f t="shared" ref="C13:N13" si="4">SUM(C5:C12)</f>
        <v>734649.58333333326</v>
      </c>
      <c r="D13" s="69">
        <f t="shared" si="4"/>
        <v>734649.58333333326</v>
      </c>
      <c r="E13" s="69">
        <f t="shared" si="4"/>
        <v>734649.58333333326</v>
      </c>
      <c r="F13" s="69">
        <f t="shared" si="4"/>
        <v>734649.58333333326</v>
      </c>
      <c r="G13" s="69">
        <f t="shared" si="4"/>
        <v>734649.58333333326</v>
      </c>
      <c r="H13" s="69">
        <f t="shared" si="4"/>
        <v>734649.58333333326</v>
      </c>
      <c r="I13" s="69">
        <f t="shared" si="4"/>
        <v>734649.58333333326</v>
      </c>
      <c r="J13" s="69">
        <f t="shared" si="4"/>
        <v>734649.58333333326</v>
      </c>
      <c r="K13" s="69">
        <f t="shared" si="4"/>
        <v>734649.58333333326</v>
      </c>
      <c r="L13" s="69">
        <f t="shared" si="4"/>
        <v>734649.58333333326</v>
      </c>
      <c r="M13" s="69">
        <f t="shared" si="4"/>
        <v>734649.58333333326</v>
      </c>
      <c r="N13" s="69">
        <f t="shared" si="4"/>
        <v>734649.58333333326</v>
      </c>
      <c r="O13" s="70">
        <f>SUM(C13:N13)</f>
        <v>8815794.9999999981</v>
      </c>
      <c r="P13" s="415"/>
    </row>
    <row r="14" spans="1:16" s="60" customFormat="1" ht="15" customHeight="1" thickBot="1" x14ac:dyDescent="0.25">
      <c r="A14" s="59" t="s">
        <v>19</v>
      </c>
      <c r="B14" s="410" t="s">
        <v>46</v>
      </c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2"/>
      <c r="P14" s="415"/>
    </row>
    <row r="15" spans="1:16" s="67" customFormat="1" ht="14.1" customHeight="1" x14ac:dyDescent="0.2">
      <c r="A15" s="362" t="s">
        <v>20</v>
      </c>
      <c r="B15" s="363" t="s">
        <v>49</v>
      </c>
      <c r="C15" s="364">
        <f>$O$15/12</f>
        <v>65670</v>
      </c>
      <c r="D15" s="364">
        <f t="shared" ref="D15:N15" si="5">$O$15/12</f>
        <v>65670</v>
      </c>
      <c r="E15" s="364">
        <f t="shared" si="5"/>
        <v>65670</v>
      </c>
      <c r="F15" s="364">
        <f t="shared" si="5"/>
        <v>65670</v>
      </c>
      <c r="G15" s="364">
        <f t="shared" si="5"/>
        <v>65670</v>
      </c>
      <c r="H15" s="364">
        <f t="shared" si="5"/>
        <v>65670</v>
      </c>
      <c r="I15" s="364">
        <f t="shared" si="5"/>
        <v>65670</v>
      </c>
      <c r="J15" s="364">
        <f t="shared" si="5"/>
        <v>65670</v>
      </c>
      <c r="K15" s="364">
        <f t="shared" si="5"/>
        <v>65670</v>
      </c>
      <c r="L15" s="364">
        <f t="shared" si="5"/>
        <v>65670</v>
      </c>
      <c r="M15" s="364">
        <f t="shared" si="5"/>
        <v>65670</v>
      </c>
      <c r="N15" s="364">
        <f t="shared" si="5"/>
        <v>65670</v>
      </c>
      <c r="O15" s="365">
        <f>'8. sz. mell'!C34</f>
        <v>788040</v>
      </c>
      <c r="P15" s="415"/>
    </row>
    <row r="16" spans="1:16" s="67" customFormat="1" ht="27" customHeight="1" x14ac:dyDescent="0.2">
      <c r="A16" s="64" t="s">
        <v>21</v>
      </c>
      <c r="B16" s="158" t="s">
        <v>99</v>
      </c>
      <c r="C16" s="68">
        <f>$O$16/12</f>
        <v>8537.0833333333339</v>
      </c>
      <c r="D16" s="68">
        <f t="shared" ref="D16:N16" si="6">$O$16/12</f>
        <v>8537.0833333333339</v>
      </c>
      <c r="E16" s="68">
        <f t="shared" si="6"/>
        <v>8537.0833333333339</v>
      </c>
      <c r="F16" s="68">
        <f t="shared" si="6"/>
        <v>8537.0833333333339</v>
      </c>
      <c r="G16" s="68">
        <f t="shared" si="6"/>
        <v>8537.0833333333339</v>
      </c>
      <c r="H16" s="68">
        <f t="shared" si="6"/>
        <v>8537.0833333333339</v>
      </c>
      <c r="I16" s="68">
        <f t="shared" si="6"/>
        <v>8537.0833333333339</v>
      </c>
      <c r="J16" s="68">
        <f t="shared" si="6"/>
        <v>8537.0833333333339</v>
      </c>
      <c r="K16" s="68">
        <f t="shared" si="6"/>
        <v>8537.0833333333339</v>
      </c>
      <c r="L16" s="68">
        <f t="shared" si="6"/>
        <v>8537.0833333333339</v>
      </c>
      <c r="M16" s="68">
        <f t="shared" si="6"/>
        <v>8537.0833333333339</v>
      </c>
      <c r="N16" s="68">
        <f t="shared" si="6"/>
        <v>8537.0833333333339</v>
      </c>
      <c r="O16" s="66">
        <f>'8. sz. mell'!C35</f>
        <v>102445</v>
      </c>
      <c r="P16" s="415"/>
    </row>
    <row r="17" spans="1:16" s="67" customFormat="1" ht="14.1" customHeight="1" x14ac:dyDescent="0.2">
      <c r="A17" s="64" t="s">
        <v>22</v>
      </c>
      <c r="B17" s="156" t="s">
        <v>87</v>
      </c>
      <c r="C17" s="68">
        <f>$O$17/12</f>
        <v>593579</v>
      </c>
      <c r="D17" s="68">
        <f t="shared" ref="D17:N17" si="7">$O$17/12</f>
        <v>593579</v>
      </c>
      <c r="E17" s="68">
        <f t="shared" si="7"/>
        <v>593579</v>
      </c>
      <c r="F17" s="68">
        <f t="shared" si="7"/>
        <v>593579</v>
      </c>
      <c r="G17" s="68">
        <f t="shared" si="7"/>
        <v>593579</v>
      </c>
      <c r="H17" s="68">
        <f t="shared" si="7"/>
        <v>593579</v>
      </c>
      <c r="I17" s="68">
        <f t="shared" si="7"/>
        <v>593579</v>
      </c>
      <c r="J17" s="68">
        <f t="shared" si="7"/>
        <v>593579</v>
      </c>
      <c r="K17" s="68">
        <f t="shared" si="7"/>
        <v>593579</v>
      </c>
      <c r="L17" s="68">
        <f t="shared" si="7"/>
        <v>593579</v>
      </c>
      <c r="M17" s="68">
        <f t="shared" si="7"/>
        <v>593579</v>
      </c>
      <c r="N17" s="68">
        <f t="shared" si="7"/>
        <v>593579</v>
      </c>
      <c r="O17" s="66">
        <f>'8. sz. mell'!C36</f>
        <v>7122948</v>
      </c>
      <c r="P17" s="415"/>
    </row>
    <row r="18" spans="1:16" s="67" customFormat="1" ht="14.1" customHeight="1" x14ac:dyDescent="0.2">
      <c r="A18" s="64" t="s">
        <v>23</v>
      </c>
      <c r="B18" s="156" t="s">
        <v>100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>
        <f t="shared" si="2"/>
        <v>0</v>
      </c>
      <c r="P18" s="415"/>
    </row>
    <row r="19" spans="1:16" s="67" customFormat="1" ht="14.1" customHeight="1" x14ac:dyDescent="0.2">
      <c r="A19" s="64" t="s">
        <v>24</v>
      </c>
      <c r="B19" s="156" t="s">
        <v>101</v>
      </c>
      <c r="C19" s="65">
        <f t="shared" ref="C19:N19" si="8">+$O$19/12</f>
        <v>41666.666666666664</v>
      </c>
      <c r="D19" s="65">
        <f t="shared" si="8"/>
        <v>41666.666666666664</v>
      </c>
      <c r="E19" s="65">
        <f t="shared" si="8"/>
        <v>41666.666666666664</v>
      </c>
      <c r="F19" s="65">
        <f t="shared" si="8"/>
        <v>41666.666666666664</v>
      </c>
      <c r="G19" s="65">
        <f t="shared" si="8"/>
        <v>41666.666666666664</v>
      </c>
      <c r="H19" s="65">
        <f t="shared" si="8"/>
        <v>41666.666666666664</v>
      </c>
      <c r="I19" s="65">
        <f t="shared" si="8"/>
        <v>41666.666666666664</v>
      </c>
      <c r="J19" s="65">
        <f t="shared" si="8"/>
        <v>41666.666666666664</v>
      </c>
      <c r="K19" s="65">
        <f t="shared" si="8"/>
        <v>41666.666666666664</v>
      </c>
      <c r="L19" s="65">
        <f t="shared" si="8"/>
        <v>41666.666666666664</v>
      </c>
      <c r="M19" s="65">
        <f t="shared" si="8"/>
        <v>41666.666666666664</v>
      </c>
      <c r="N19" s="65">
        <f t="shared" si="8"/>
        <v>41666.666666666664</v>
      </c>
      <c r="O19" s="66">
        <f>+'8. sz. mell'!C38</f>
        <v>500000</v>
      </c>
      <c r="P19" s="415"/>
    </row>
    <row r="20" spans="1:16" s="67" customFormat="1" ht="14.1" customHeight="1" x14ac:dyDescent="0.2">
      <c r="A20" s="64" t="s">
        <v>25</v>
      </c>
      <c r="B20" s="156" t="s">
        <v>121</v>
      </c>
      <c r="C20" s="65">
        <f>+$O$20/12</f>
        <v>25196.833333333332</v>
      </c>
      <c r="D20" s="65">
        <f t="shared" ref="D20:N20" si="9">+$O$20/12</f>
        <v>25196.833333333332</v>
      </c>
      <c r="E20" s="65">
        <f t="shared" si="9"/>
        <v>25196.833333333332</v>
      </c>
      <c r="F20" s="65">
        <f t="shared" si="9"/>
        <v>25196.833333333332</v>
      </c>
      <c r="G20" s="65">
        <f t="shared" si="9"/>
        <v>25196.833333333332</v>
      </c>
      <c r="H20" s="65">
        <f t="shared" si="9"/>
        <v>25196.833333333332</v>
      </c>
      <c r="I20" s="65">
        <f t="shared" si="9"/>
        <v>25196.833333333332</v>
      </c>
      <c r="J20" s="65">
        <f t="shared" si="9"/>
        <v>25196.833333333332</v>
      </c>
      <c r="K20" s="65">
        <f t="shared" si="9"/>
        <v>25196.833333333332</v>
      </c>
      <c r="L20" s="65">
        <f t="shared" si="9"/>
        <v>25196.833333333332</v>
      </c>
      <c r="M20" s="65">
        <f t="shared" si="9"/>
        <v>25196.833333333332</v>
      </c>
      <c r="N20" s="65">
        <f t="shared" si="9"/>
        <v>25196.833333333332</v>
      </c>
      <c r="O20" s="66">
        <f>+'8. sz. mell'!C43</f>
        <v>302362</v>
      </c>
      <c r="P20" s="415"/>
    </row>
    <row r="21" spans="1:16" s="67" customFormat="1" x14ac:dyDescent="0.2">
      <c r="A21" s="64" t="s">
        <v>26</v>
      </c>
      <c r="B21" s="158" t="s">
        <v>102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6">
        <f t="shared" si="2"/>
        <v>0</v>
      </c>
      <c r="P21" s="415"/>
    </row>
    <row r="22" spans="1:16" s="67" customFormat="1" ht="14.1" customHeight="1" x14ac:dyDescent="0.2">
      <c r="A22" s="64" t="s">
        <v>27</v>
      </c>
      <c r="B22" s="156" t="s">
        <v>123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6">
        <f t="shared" si="2"/>
        <v>0</v>
      </c>
      <c r="P22" s="415"/>
    </row>
    <row r="23" spans="1:16" s="67" customFormat="1" ht="14.1" customHeight="1" x14ac:dyDescent="0.2">
      <c r="A23" s="64" t="s">
        <v>28</v>
      </c>
      <c r="B23" s="156" t="s">
        <v>40</v>
      </c>
      <c r="C23" s="68">
        <f>$O$23/12</f>
        <v>0</v>
      </c>
      <c r="D23" s="68">
        <f t="shared" ref="D23:N23" si="10">$O$23/12</f>
        <v>0</v>
      </c>
      <c r="E23" s="68">
        <f t="shared" si="10"/>
        <v>0</v>
      </c>
      <c r="F23" s="68">
        <f t="shared" si="10"/>
        <v>0</v>
      </c>
      <c r="G23" s="68">
        <f t="shared" si="10"/>
        <v>0</v>
      </c>
      <c r="H23" s="68">
        <f t="shared" si="10"/>
        <v>0</v>
      </c>
      <c r="I23" s="68">
        <f t="shared" si="10"/>
        <v>0</v>
      </c>
      <c r="J23" s="68">
        <f t="shared" si="10"/>
        <v>0</v>
      </c>
      <c r="K23" s="68">
        <f t="shared" si="10"/>
        <v>0</v>
      </c>
      <c r="L23" s="68">
        <f t="shared" si="10"/>
        <v>0</v>
      </c>
      <c r="M23" s="68">
        <f t="shared" si="10"/>
        <v>0</v>
      </c>
      <c r="N23" s="68">
        <f t="shared" si="10"/>
        <v>0</v>
      </c>
      <c r="O23" s="66">
        <f>'8. sz. mell'!C39</f>
        <v>0</v>
      </c>
      <c r="P23" s="415"/>
    </row>
    <row r="24" spans="1:16" s="67" customFormat="1" ht="14.1" customHeight="1" x14ac:dyDescent="0.2">
      <c r="A24" s="64" t="s">
        <v>29</v>
      </c>
      <c r="B24" s="156" t="s">
        <v>203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415"/>
    </row>
    <row r="25" spans="1:16" s="67" customFormat="1" ht="14.1" customHeight="1" thickBot="1" x14ac:dyDescent="0.25">
      <c r="A25" s="366" t="s">
        <v>30</v>
      </c>
      <c r="B25" s="367" t="s">
        <v>5</v>
      </c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9">
        <f t="shared" si="2"/>
        <v>0</v>
      </c>
      <c r="P25" s="415"/>
    </row>
    <row r="26" spans="1:16" s="60" customFormat="1" ht="15.95" customHeight="1" thickBot="1" x14ac:dyDescent="0.25">
      <c r="A26" s="71" t="s">
        <v>31</v>
      </c>
      <c r="B26" s="27" t="s">
        <v>84</v>
      </c>
      <c r="C26" s="69">
        <f t="shared" ref="C26:N26" si="11">SUM(C15:C25)</f>
        <v>734649.58333333337</v>
      </c>
      <c r="D26" s="69">
        <f t="shared" si="11"/>
        <v>734649.58333333337</v>
      </c>
      <c r="E26" s="69">
        <f t="shared" si="11"/>
        <v>734649.58333333337</v>
      </c>
      <c r="F26" s="69">
        <f t="shared" si="11"/>
        <v>734649.58333333337</v>
      </c>
      <c r="G26" s="69">
        <f t="shared" si="11"/>
        <v>734649.58333333337</v>
      </c>
      <c r="H26" s="69">
        <f t="shared" si="11"/>
        <v>734649.58333333337</v>
      </c>
      <c r="I26" s="69">
        <f t="shared" si="11"/>
        <v>734649.58333333337</v>
      </c>
      <c r="J26" s="69">
        <f t="shared" si="11"/>
        <v>734649.58333333337</v>
      </c>
      <c r="K26" s="69">
        <f t="shared" si="11"/>
        <v>734649.58333333337</v>
      </c>
      <c r="L26" s="69">
        <f t="shared" si="11"/>
        <v>734649.58333333337</v>
      </c>
      <c r="M26" s="69">
        <f t="shared" si="11"/>
        <v>734649.58333333337</v>
      </c>
      <c r="N26" s="69">
        <f t="shared" si="11"/>
        <v>734649.58333333337</v>
      </c>
      <c r="O26" s="70">
        <f t="shared" si="2"/>
        <v>8815794.9999999981</v>
      </c>
      <c r="P26" s="415"/>
    </row>
    <row r="27" spans="1:16" ht="16.5" thickBot="1" x14ac:dyDescent="0.3">
      <c r="A27" s="71" t="s">
        <v>32</v>
      </c>
      <c r="B27" s="159" t="s">
        <v>85</v>
      </c>
      <c r="C27" s="72">
        <f t="shared" ref="C27:O27" si="12">C13-C26</f>
        <v>0</v>
      </c>
      <c r="D27" s="72">
        <f t="shared" si="12"/>
        <v>0</v>
      </c>
      <c r="E27" s="72">
        <f t="shared" si="12"/>
        <v>0</v>
      </c>
      <c r="F27" s="72">
        <f t="shared" si="12"/>
        <v>0</v>
      </c>
      <c r="G27" s="72">
        <f t="shared" si="12"/>
        <v>0</v>
      </c>
      <c r="H27" s="72">
        <f t="shared" si="12"/>
        <v>0</v>
      </c>
      <c r="I27" s="72">
        <f t="shared" si="12"/>
        <v>0</v>
      </c>
      <c r="J27" s="72">
        <f t="shared" si="12"/>
        <v>0</v>
      </c>
      <c r="K27" s="72">
        <f t="shared" si="12"/>
        <v>0</v>
      </c>
      <c r="L27" s="72">
        <f t="shared" si="12"/>
        <v>0</v>
      </c>
      <c r="M27" s="72">
        <f t="shared" si="12"/>
        <v>0</v>
      </c>
      <c r="N27" s="72">
        <f t="shared" si="12"/>
        <v>0</v>
      </c>
      <c r="O27" s="73">
        <f t="shared" si="12"/>
        <v>0</v>
      </c>
      <c r="P27" s="415"/>
    </row>
    <row r="28" spans="1:16" x14ac:dyDescent="0.25">
      <c r="A28" s="75"/>
    </row>
    <row r="29" spans="1:16" x14ac:dyDescent="0.25">
      <c r="B29" s="76"/>
      <c r="C29" s="77"/>
      <c r="D29" s="77"/>
      <c r="O29" s="74"/>
    </row>
    <row r="30" spans="1:16" x14ac:dyDescent="0.25">
      <c r="O30" s="74"/>
    </row>
    <row r="31" spans="1:16" x14ac:dyDescent="0.25">
      <c r="O31" s="74"/>
    </row>
    <row r="32" spans="1:16" x14ac:dyDescent="0.25">
      <c r="O32" s="74"/>
    </row>
    <row r="33" spans="15:15" x14ac:dyDescent="0.25">
      <c r="O33" s="74"/>
    </row>
    <row r="34" spans="15:15" x14ac:dyDescent="0.25">
      <c r="O34" s="74"/>
    </row>
    <row r="35" spans="15:15" x14ac:dyDescent="0.25">
      <c r="O35" s="74"/>
    </row>
    <row r="36" spans="15:15" x14ac:dyDescent="0.25">
      <c r="O36" s="74"/>
    </row>
    <row r="37" spans="15:15" x14ac:dyDescent="0.25">
      <c r="O37" s="74"/>
    </row>
    <row r="38" spans="15:15" x14ac:dyDescent="0.25">
      <c r="O38" s="74"/>
    </row>
    <row r="39" spans="15:15" x14ac:dyDescent="0.25">
      <c r="O39" s="74"/>
    </row>
    <row r="40" spans="15:15" x14ac:dyDescent="0.25">
      <c r="O40" s="74"/>
    </row>
    <row r="41" spans="15:15" x14ac:dyDescent="0.25">
      <c r="O41" s="74"/>
    </row>
    <row r="42" spans="15:15" x14ac:dyDescent="0.25">
      <c r="O42" s="74"/>
    </row>
    <row r="43" spans="15:15" x14ac:dyDescent="0.25">
      <c r="O43" s="74"/>
    </row>
    <row r="44" spans="15:15" x14ac:dyDescent="0.25">
      <c r="O44" s="74"/>
    </row>
    <row r="45" spans="15:15" x14ac:dyDescent="0.25">
      <c r="O45" s="74"/>
    </row>
    <row r="46" spans="15:15" x14ac:dyDescent="0.25">
      <c r="O46" s="74"/>
    </row>
    <row r="47" spans="15:15" x14ac:dyDescent="0.25">
      <c r="O47" s="74"/>
    </row>
    <row r="48" spans="15:15" x14ac:dyDescent="0.25">
      <c r="O48" s="74"/>
    </row>
    <row r="49" spans="15:15" x14ac:dyDescent="0.25">
      <c r="O49" s="74"/>
    </row>
    <row r="50" spans="15:15" x14ac:dyDescent="0.25">
      <c r="O50" s="74"/>
    </row>
    <row r="51" spans="15:15" x14ac:dyDescent="0.25">
      <c r="O51" s="74"/>
    </row>
    <row r="52" spans="15:15" x14ac:dyDescent="0.25">
      <c r="O52" s="74"/>
    </row>
    <row r="53" spans="15:15" x14ac:dyDescent="0.25">
      <c r="O53" s="74"/>
    </row>
    <row r="54" spans="15:15" x14ac:dyDescent="0.25">
      <c r="O54" s="74"/>
    </row>
    <row r="55" spans="15:15" x14ac:dyDescent="0.25">
      <c r="O55" s="74"/>
    </row>
    <row r="56" spans="15:15" x14ac:dyDescent="0.25">
      <c r="O56" s="74"/>
    </row>
    <row r="57" spans="15:15" x14ac:dyDescent="0.25">
      <c r="O57" s="74"/>
    </row>
    <row r="58" spans="15:15" x14ac:dyDescent="0.25">
      <c r="O58" s="74"/>
    </row>
    <row r="59" spans="15:15" x14ac:dyDescent="0.25">
      <c r="O59" s="74"/>
    </row>
    <row r="60" spans="15:15" x14ac:dyDescent="0.25">
      <c r="O60" s="74"/>
    </row>
    <row r="61" spans="15:15" x14ac:dyDescent="0.25">
      <c r="O61" s="74"/>
    </row>
    <row r="62" spans="15:15" x14ac:dyDescent="0.25">
      <c r="O62" s="74"/>
    </row>
    <row r="63" spans="15:15" x14ac:dyDescent="0.25">
      <c r="O63" s="74"/>
    </row>
    <row r="64" spans="15:15" x14ac:dyDescent="0.25">
      <c r="O64" s="74"/>
    </row>
    <row r="65" spans="15:15" x14ac:dyDescent="0.25">
      <c r="O65" s="74"/>
    </row>
    <row r="66" spans="15:15" x14ac:dyDescent="0.25">
      <c r="O66" s="74"/>
    </row>
    <row r="67" spans="15:15" x14ac:dyDescent="0.25">
      <c r="O67" s="74"/>
    </row>
    <row r="68" spans="15:15" x14ac:dyDescent="0.25">
      <c r="O68" s="74"/>
    </row>
    <row r="69" spans="15:15" x14ac:dyDescent="0.25">
      <c r="O69" s="74"/>
    </row>
    <row r="70" spans="15:15" x14ac:dyDescent="0.25">
      <c r="O70" s="74"/>
    </row>
    <row r="71" spans="15:15" x14ac:dyDescent="0.25">
      <c r="O71" s="74"/>
    </row>
    <row r="72" spans="15:15" x14ac:dyDescent="0.25">
      <c r="O72" s="74"/>
    </row>
    <row r="73" spans="15:15" x14ac:dyDescent="0.25">
      <c r="O73" s="74"/>
    </row>
    <row r="74" spans="15:15" x14ac:dyDescent="0.25">
      <c r="O74" s="74"/>
    </row>
    <row r="75" spans="15:15" x14ac:dyDescent="0.25">
      <c r="O75" s="74"/>
    </row>
    <row r="76" spans="15:15" x14ac:dyDescent="0.25">
      <c r="O76" s="74"/>
    </row>
    <row r="77" spans="15:15" x14ac:dyDescent="0.25">
      <c r="O77" s="74"/>
    </row>
    <row r="78" spans="15:15" x14ac:dyDescent="0.25">
      <c r="O78" s="74"/>
    </row>
    <row r="79" spans="15:15" x14ac:dyDescent="0.25">
      <c r="O79" s="74"/>
    </row>
    <row r="80" spans="15:15" x14ac:dyDescent="0.25">
      <c r="O80" s="74"/>
    </row>
    <row r="81" spans="15:15" x14ac:dyDescent="0.25">
      <c r="O81" s="74"/>
    </row>
    <row r="82" spans="15:15" x14ac:dyDescent="0.25">
      <c r="O82" s="74"/>
    </row>
  </sheetData>
  <mergeCells count="4">
    <mergeCell ref="B4:O4"/>
    <mergeCell ref="B14:O14"/>
    <mergeCell ref="A1:O1"/>
    <mergeCell ref="P1:P27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 xml:space="preserve">&amp;R&amp;"Times New Roman CE,Félkövér dőlt"&amp;11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1"/>
  <sheetViews>
    <sheetView view="pageLayout" zoomScaleNormal="120" zoomScaleSheetLayoutView="100" workbookViewId="0">
      <selection activeCell="E10" sqref="E10"/>
    </sheetView>
  </sheetViews>
  <sheetFormatPr defaultRowHeight="15.75" x14ac:dyDescent="0.25"/>
  <cols>
    <col min="1" max="1" width="9" style="224" customWidth="1"/>
    <col min="2" max="2" width="66.33203125" style="224" bestFit="1" customWidth="1"/>
    <col min="3" max="3" width="15.5" style="225" customWidth="1"/>
    <col min="4" max="5" width="15.5" style="224" customWidth="1"/>
    <col min="6" max="6" width="9" style="249" customWidth="1"/>
    <col min="7" max="16384" width="9.33203125" style="249"/>
  </cols>
  <sheetData>
    <row r="1" spans="1:5" ht="15.95" customHeight="1" x14ac:dyDescent="0.25">
      <c r="A1" s="373" t="s">
        <v>6</v>
      </c>
      <c r="B1" s="373"/>
      <c r="C1" s="373"/>
      <c r="D1" s="373"/>
      <c r="E1" s="373"/>
    </row>
    <row r="2" spans="1:5" ht="15.95" customHeight="1" thickBot="1" x14ac:dyDescent="0.3">
      <c r="A2" s="374" t="s">
        <v>90</v>
      </c>
      <c r="B2" s="374"/>
      <c r="D2" s="87"/>
      <c r="E2" s="172" t="s">
        <v>122</v>
      </c>
    </row>
    <row r="3" spans="1:5" ht="38.1" customHeight="1" thickBot="1" x14ac:dyDescent="0.3">
      <c r="A3" s="18" t="s">
        <v>56</v>
      </c>
      <c r="B3" s="19" t="s">
        <v>8</v>
      </c>
      <c r="C3" s="19" t="str">
        <f>+CONCATENATE(LEFT('1.sz.mell.'!C3,4)+1,". évi")</f>
        <v>2025. évi</v>
      </c>
      <c r="D3" s="243" t="str">
        <f>+CONCATENATE(LEFT('1.sz.mell.'!C3,4)+2,". évi")</f>
        <v>2026. évi</v>
      </c>
      <c r="E3" s="100" t="str">
        <f>+CONCATENATE(LEFT('1.sz.mell.'!C3,4)+3,". évi")</f>
        <v>2027. évi</v>
      </c>
    </row>
    <row r="4" spans="1:5" s="250" customFormat="1" ht="12" customHeight="1" thickBot="1" x14ac:dyDescent="0.25">
      <c r="A4" s="24">
        <v>1</v>
      </c>
      <c r="B4" s="25">
        <v>2</v>
      </c>
      <c r="C4" s="25">
        <v>3</v>
      </c>
      <c r="D4" s="25">
        <v>4</v>
      </c>
      <c r="E4" s="269">
        <v>5</v>
      </c>
    </row>
    <row r="5" spans="1:5" s="251" customFormat="1" ht="12" customHeight="1" thickBot="1" x14ac:dyDescent="0.25">
      <c r="A5" s="15" t="s">
        <v>9</v>
      </c>
      <c r="B5" s="16" t="s">
        <v>149</v>
      </c>
      <c r="C5" s="276"/>
      <c r="D5" s="276"/>
      <c r="E5" s="277"/>
    </row>
    <row r="6" spans="1:5" s="251" customFormat="1" ht="12" customHeight="1" thickBot="1" x14ac:dyDescent="0.25">
      <c r="A6" s="15" t="s">
        <v>10</v>
      </c>
      <c r="B6" s="160" t="s">
        <v>150</v>
      </c>
      <c r="C6" s="276">
        <v>3500</v>
      </c>
      <c r="D6" s="276">
        <v>3500</v>
      </c>
      <c r="E6" s="277">
        <v>3500</v>
      </c>
    </row>
    <row r="7" spans="1:5" s="251" customFormat="1" ht="12" customHeight="1" thickBot="1" x14ac:dyDescent="0.25">
      <c r="A7" s="15" t="s">
        <v>11</v>
      </c>
      <c r="B7" s="16" t="s">
        <v>162</v>
      </c>
      <c r="C7" s="276"/>
      <c r="D7" s="276"/>
      <c r="E7" s="277"/>
    </row>
    <row r="8" spans="1:5" s="251" customFormat="1" ht="12" customHeight="1" thickBot="1" x14ac:dyDescent="0.25">
      <c r="A8" s="15" t="s">
        <v>96</v>
      </c>
      <c r="B8" s="16" t="s">
        <v>97</v>
      </c>
      <c r="C8" s="298"/>
      <c r="D8" s="298"/>
      <c r="E8" s="297"/>
    </row>
    <row r="9" spans="1:5" s="251" customFormat="1" ht="12" customHeight="1" thickBot="1" x14ac:dyDescent="0.25">
      <c r="A9" s="15" t="s">
        <v>13</v>
      </c>
      <c r="B9" s="16" t="s">
        <v>188</v>
      </c>
      <c r="C9" s="276"/>
      <c r="D9" s="276"/>
      <c r="E9" s="277"/>
    </row>
    <row r="10" spans="1:5" s="251" customFormat="1" ht="12" customHeight="1" thickBot="1" x14ac:dyDescent="0.25">
      <c r="A10" s="15" t="s">
        <v>14</v>
      </c>
      <c r="B10" s="16" t="s">
        <v>3</v>
      </c>
      <c r="C10" s="276"/>
      <c r="D10" s="276"/>
      <c r="E10" s="277"/>
    </row>
    <row r="11" spans="1:5" s="251" customFormat="1" ht="12" customHeight="1" thickBot="1" x14ac:dyDescent="0.25">
      <c r="A11" s="15" t="s">
        <v>98</v>
      </c>
      <c r="B11" s="16" t="s">
        <v>238</v>
      </c>
      <c r="C11" s="276"/>
      <c r="D11" s="276"/>
      <c r="E11" s="277"/>
    </row>
    <row r="12" spans="1:5" s="251" customFormat="1" ht="12" customHeight="1" thickBot="1" x14ac:dyDescent="0.25">
      <c r="A12" s="15" t="s">
        <v>16</v>
      </c>
      <c r="B12" s="160" t="s">
        <v>239</v>
      </c>
      <c r="C12" s="276"/>
      <c r="D12" s="276"/>
      <c r="E12" s="277"/>
    </row>
    <row r="13" spans="1:5" s="251" customFormat="1" ht="12" customHeight="1" thickBot="1" x14ac:dyDescent="0.25">
      <c r="A13" s="15" t="s">
        <v>17</v>
      </c>
      <c r="B13" s="16" t="s">
        <v>240</v>
      </c>
      <c r="C13" s="242">
        <f>+C5+C6+C7+C8+C9+C10+C11+C12</f>
        <v>3500</v>
      </c>
      <c r="D13" s="242">
        <f>+D5+D6+D7+D8+D9+D10+D11+D12</f>
        <v>3500</v>
      </c>
      <c r="E13" s="170">
        <f>+E5+E6+E7+E8+E9+E10+E11+E12</f>
        <v>3500</v>
      </c>
    </row>
    <row r="14" spans="1:5" s="251" customFormat="1" ht="12" customHeight="1" thickBot="1" x14ac:dyDescent="0.25">
      <c r="A14" s="15" t="s">
        <v>18</v>
      </c>
      <c r="B14" s="16" t="s">
        <v>241</v>
      </c>
      <c r="C14" s="298"/>
      <c r="D14" s="298"/>
      <c r="E14" s="297"/>
    </row>
    <row r="15" spans="1:5" s="251" customFormat="1" ht="12" customHeight="1" thickBot="1" x14ac:dyDescent="0.25">
      <c r="A15" s="15" t="s">
        <v>19</v>
      </c>
      <c r="B15" s="16" t="s">
        <v>242</v>
      </c>
      <c r="C15" s="242">
        <f>+C13+C14</f>
        <v>3500</v>
      </c>
      <c r="D15" s="242">
        <f>+D13+D14</f>
        <v>3500</v>
      </c>
      <c r="E15" s="268">
        <f>+E13+E14</f>
        <v>3500</v>
      </c>
    </row>
    <row r="16" spans="1:5" s="251" customFormat="1" ht="12" customHeight="1" x14ac:dyDescent="0.2">
      <c r="A16" s="221"/>
      <c r="B16" s="222"/>
      <c r="C16" s="223"/>
      <c r="D16" s="306"/>
      <c r="E16" s="307"/>
    </row>
    <row r="17" spans="1:6" s="251" customFormat="1" ht="12" customHeight="1" x14ac:dyDescent="0.2">
      <c r="A17" s="373" t="s">
        <v>37</v>
      </c>
      <c r="B17" s="373"/>
      <c r="C17" s="373"/>
      <c r="D17" s="373"/>
      <c r="E17" s="373"/>
    </row>
    <row r="18" spans="1:6" s="251" customFormat="1" ht="12" customHeight="1" thickBot="1" x14ac:dyDescent="0.25">
      <c r="A18" s="375" t="s">
        <v>91</v>
      </c>
      <c r="B18" s="375"/>
      <c r="C18" s="225"/>
      <c r="D18" s="87"/>
      <c r="E18" s="172" t="s">
        <v>122</v>
      </c>
    </row>
    <row r="19" spans="1:6" s="251" customFormat="1" ht="24" customHeight="1" thickBot="1" x14ac:dyDescent="0.25">
      <c r="A19" s="18" t="s">
        <v>7</v>
      </c>
      <c r="B19" s="19" t="s">
        <v>38</v>
      </c>
      <c r="C19" s="19" t="str">
        <f>+C3</f>
        <v>2025. évi</v>
      </c>
      <c r="D19" s="19" t="str">
        <f>+D3</f>
        <v>2026. évi</v>
      </c>
      <c r="E19" s="100" t="str">
        <f>+E3</f>
        <v>2027. évi</v>
      </c>
      <c r="F19" s="308"/>
    </row>
    <row r="20" spans="1:6" s="251" customFormat="1" ht="12" customHeight="1" thickBot="1" x14ac:dyDescent="0.25">
      <c r="A20" s="246">
        <v>1</v>
      </c>
      <c r="B20" s="247">
        <v>2</v>
      </c>
      <c r="C20" s="247">
        <v>3</v>
      </c>
      <c r="D20" s="247">
        <v>4</v>
      </c>
      <c r="E20" s="310">
        <v>5</v>
      </c>
      <c r="F20" s="308"/>
    </row>
    <row r="21" spans="1:6" s="251" customFormat="1" ht="15" customHeight="1" thickBot="1" x14ac:dyDescent="0.25">
      <c r="A21" s="15" t="s">
        <v>9</v>
      </c>
      <c r="B21" s="22" t="s">
        <v>243</v>
      </c>
      <c r="C21" s="276">
        <v>3500</v>
      </c>
      <c r="D21" s="276">
        <v>3500</v>
      </c>
      <c r="E21" s="275">
        <v>3500</v>
      </c>
      <c r="F21" s="308"/>
    </row>
    <row r="22" spans="1:6" ht="12" customHeight="1" thickBot="1" x14ac:dyDescent="0.3">
      <c r="A22" s="311" t="s">
        <v>10</v>
      </c>
      <c r="B22" s="312" t="s">
        <v>244</v>
      </c>
      <c r="C22" s="313">
        <f>+C23+C24+C25</f>
        <v>0</v>
      </c>
      <c r="D22" s="313">
        <f>+D23+D24+D25</f>
        <v>0</v>
      </c>
      <c r="E22" s="314">
        <f>+E23+E24+E25</f>
        <v>0</v>
      </c>
    </row>
    <row r="23" spans="1:6" ht="12" customHeight="1" x14ac:dyDescent="0.25">
      <c r="A23" s="12" t="s">
        <v>80</v>
      </c>
      <c r="B23" s="5" t="s">
        <v>121</v>
      </c>
      <c r="C23" s="239"/>
      <c r="D23" s="239"/>
      <c r="E23" s="143"/>
    </row>
    <row r="24" spans="1:6" ht="12" customHeight="1" x14ac:dyDescent="0.25">
      <c r="A24" s="12" t="s">
        <v>81</v>
      </c>
      <c r="B24" s="9" t="s">
        <v>102</v>
      </c>
      <c r="C24" s="238"/>
      <c r="D24" s="238"/>
      <c r="E24" s="142"/>
    </row>
    <row r="25" spans="1:6" ht="12" customHeight="1" thickBot="1" x14ac:dyDescent="0.3">
      <c r="A25" s="12" t="s">
        <v>82</v>
      </c>
      <c r="B25" s="162" t="s">
        <v>123</v>
      </c>
      <c r="C25" s="238"/>
      <c r="D25" s="238"/>
      <c r="E25" s="142"/>
    </row>
    <row r="26" spans="1:6" ht="12" customHeight="1" thickBot="1" x14ac:dyDescent="0.3">
      <c r="A26" s="15" t="s">
        <v>11</v>
      </c>
      <c r="B26" s="83" t="s">
        <v>220</v>
      </c>
      <c r="C26" s="237">
        <f>+C21+C22</f>
        <v>3500</v>
      </c>
      <c r="D26" s="237">
        <f>+D21+D22</f>
        <v>3500</v>
      </c>
      <c r="E26" s="141">
        <f>+E21+E22</f>
        <v>3500</v>
      </c>
    </row>
    <row r="27" spans="1:6" ht="15" customHeight="1" thickBot="1" x14ac:dyDescent="0.3">
      <c r="A27" s="15" t="s">
        <v>12</v>
      </c>
      <c r="B27" s="83" t="s">
        <v>245</v>
      </c>
      <c r="C27" s="315"/>
      <c r="D27" s="315"/>
      <c r="E27" s="316"/>
      <c r="F27" s="309"/>
    </row>
    <row r="28" spans="1:6" s="251" customFormat="1" ht="12.95" customHeight="1" thickBot="1" x14ac:dyDescent="0.25">
      <c r="A28" s="317" t="s">
        <v>13</v>
      </c>
      <c r="B28" s="318" t="s">
        <v>225</v>
      </c>
      <c r="C28" s="319">
        <f>+C26+C27</f>
        <v>3500</v>
      </c>
      <c r="D28" s="319">
        <f>+D26+D27</f>
        <v>3500</v>
      </c>
      <c r="E28" s="320">
        <f>+E26+E27</f>
        <v>3500</v>
      </c>
    </row>
    <row r="29" spans="1:6" x14ac:dyDescent="0.25">
      <c r="C29" s="224"/>
    </row>
    <row r="30" spans="1:6" x14ac:dyDescent="0.25">
      <c r="C30" s="224"/>
    </row>
    <row r="31" spans="1:6" x14ac:dyDescent="0.25">
      <c r="C31" s="224"/>
    </row>
    <row r="32" spans="1:6" ht="16.5" customHeight="1" x14ac:dyDescent="0.25">
      <c r="C32" s="224"/>
    </row>
    <row r="33" spans="3:7" x14ac:dyDescent="0.25">
      <c r="C33" s="224"/>
    </row>
    <row r="34" spans="3:7" x14ac:dyDescent="0.25">
      <c r="C34" s="224"/>
    </row>
    <row r="35" spans="3:7" s="224" customFormat="1" x14ac:dyDescent="0.25">
      <c r="F35" s="249"/>
      <c r="G35" s="249"/>
    </row>
    <row r="36" spans="3:7" s="224" customFormat="1" x14ac:dyDescent="0.25">
      <c r="F36" s="249"/>
      <c r="G36" s="249"/>
    </row>
    <row r="37" spans="3:7" s="224" customFormat="1" x14ac:dyDescent="0.25">
      <c r="F37" s="249"/>
      <c r="G37" s="249"/>
    </row>
    <row r="38" spans="3:7" s="224" customFormat="1" x14ac:dyDescent="0.25">
      <c r="F38" s="249"/>
      <c r="G38" s="249"/>
    </row>
    <row r="39" spans="3:7" s="224" customFormat="1" x14ac:dyDescent="0.25">
      <c r="F39" s="249"/>
      <c r="G39" s="249"/>
    </row>
    <row r="40" spans="3:7" s="224" customFormat="1" x14ac:dyDescent="0.25">
      <c r="F40" s="249"/>
      <c r="G40" s="249"/>
    </row>
    <row r="41" spans="3:7" s="224" customFormat="1" x14ac:dyDescent="0.25">
      <c r="F41" s="249"/>
      <c r="G41" s="249"/>
    </row>
  </sheetData>
  <mergeCells count="4">
    <mergeCell ref="A1:E1"/>
    <mergeCell ref="A2:B2"/>
    <mergeCell ref="A17:E17"/>
    <mergeCell ref="A18:B1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CE,Félkövér"&amp;12Ibrány Város Roma Nemzetiségi Önkormányzat
2024. ÉVI KÖLTSÉGVETÉSI ÉVET KÖVETŐ 3 ÉV TERVEZETT BEVÉTELEI, KIADÁSAI&amp;R&amp;"Times New Roman CE,Félkövér dőlt"&amp;11 4. tájékoztató tábla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1"/>
  <sheetViews>
    <sheetView view="pageBreakPreview" zoomScaleNormal="115" zoomScaleSheetLayoutView="100" workbookViewId="0">
      <selection activeCell="K4" sqref="K4:K30"/>
    </sheetView>
  </sheetViews>
  <sheetFormatPr defaultRowHeight="12.75" x14ac:dyDescent="0.2"/>
  <cols>
    <col min="1" max="1" width="6.83203125" style="38" customWidth="1"/>
    <col min="2" max="2" width="55.1640625" style="119" customWidth="1"/>
    <col min="3" max="6" width="14.1640625" style="38" customWidth="1"/>
    <col min="7" max="7" width="55.1640625" style="38" customWidth="1"/>
    <col min="8" max="11" width="13.5" style="38" customWidth="1"/>
    <col min="12" max="12" width="4.83203125" style="38" customWidth="1"/>
    <col min="13" max="16384" width="9.33203125" style="38"/>
  </cols>
  <sheetData>
    <row r="1" spans="1:12" ht="39.75" customHeight="1" x14ac:dyDescent="0.2">
      <c r="B1" s="182" t="s">
        <v>202</v>
      </c>
      <c r="C1" s="183"/>
      <c r="D1" s="183"/>
      <c r="E1" s="183"/>
      <c r="F1" s="183"/>
      <c r="G1" s="183"/>
      <c r="H1" s="183"/>
      <c r="I1" s="183"/>
      <c r="J1" s="183"/>
      <c r="K1" s="183"/>
      <c r="L1" s="378" t="str">
        <f>+CONCATENATE("2. melléklet a ………../",LEFT('1.sz.mell.'!C3,4),". (……….) önkormányzati határozathoz")</f>
        <v>2. melléklet a ………../2024. (……….) önkormányzati határozathoz</v>
      </c>
    </row>
    <row r="2" spans="1:12" ht="14.25" thickBot="1" x14ac:dyDescent="0.25">
      <c r="H2" s="184" t="s">
        <v>252</v>
      </c>
      <c r="I2" s="184"/>
      <c r="J2" s="184"/>
      <c r="K2" s="184"/>
      <c r="L2" s="378"/>
    </row>
    <row r="3" spans="1:12" ht="18" customHeight="1" thickBot="1" x14ac:dyDescent="0.25">
      <c r="A3" s="376" t="s">
        <v>56</v>
      </c>
      <c r="B3" s="185" t="s">
        <v>45</v>
      </c>
      <c r="C3" s="186"/>
      <c r="D3" s="370"/>
      <c r="E3" s="370"/>
      <c r="F3" s="416"/>
      <c r="G3" s="380" t="s">
        <v>46</v>
      </c>
      <c r="H3" s="381"/>
      <c r="I3" s="381"/>
      <c r="J3" s="381"/>
      <c r="K3" s="382"/>
      <c r="L3" s="378"/>
    </row>
    <row r="4" spans="1:12" s="188" customFormat="1" ht="35.25" customHeight="1" thickBot="1" x14ac:dyDescent="0.25">
      <c r="A4" s="377"/>
      <c r="B4" s="120" t="s">
        <v>48</v>
      </c>
      <c r="C4" s="121" t="str">
        <f>+'1.sz.mell.'!C3</f>
        <v>2024. évi előirányzat</v>
      </c>
      <c r="D4" s="121" t="str">
        <f>+'1.sz.mell.'!D3</f>
        <v>I. módosítás</v>
      </c>
      <c r="E4" s="121" t="str">
        <f>+'1.sz.mell.'!E3</f>
        <v>II. módosítás</v>
      </c>
      <c r="F4" s="121" t="str">
        <f>+'1.sz.mell.'!F3</f>
        <v>III. módosítás</v>
      </c>
      <c r="G4" s="120" t="s">
        <v>48</v>
      </c>
      <c r="H4" s="418" t="str">
        <f>+'1.sz.mell.'!C3</f>
        <v>2024. évi előirányzat</v>
      </c>
      <c r="I4" s="121" t="str">
        <f>+'1.sz.mell.'!D3</f>
        <v>I. módosítás</v>
      </c>
      <c r="J4" s="121" t="str">
        <f>+'1.sz.mell.'!E3</f>
        <v>II. módosítás</v>
      </c>
      <c r="K4" s="372" t="str">
        <f>+'1.sz.mell.'!F3</f>
        <v>III. módosítás</v>
      </c>
      <c r="L4" s="378"/>
    </row>
    <row r="5" spans="1:12" s="193" customFormat="1" ht="12" customHeight="1" thickBot="1" x14ac:dyDescent="0.25">
      <c r="A5" s="189">
        <v>1</v>
      </c>
      <c r="B5" s="190">
        <v>2</v>
      </c>
      <c r="C5" s="191">
        <v>3</v>
      </c>
      <c r="D5" s="191">
        <v>4</v>
      </c>
      <c r="E5" s="191">
        <v>5</v>
      </c>
      <c r="F5" s="191">
        <v>6</v>
      </c>
      <c r="G5" s="190">
        <v>7</v>
      </c>
      <c r="H5" s="419">
        <v>8</v>
      </c>
      <c r="I5" s="191">
        <v>9</v>
      </c>
      <c r="J5" s="191">
        <v>10</v>
      </c>
      <c r="K5" s="424">
        <v>11</v>
      </c>
      <c r="L5" s="378"/>
    </row>
    <row r="6" spans="1:12" ht="12.95" customHeight="1" x14ac:dyDescent="0.2">
      <c r="A6" s="194" t="s">
        <v>9</v>
      </c>
      <c r="B6" s="195" t="s">
        <v>149</v>
      </c>
      <c r="C6" s="173">
        <f>'1.sz.mell.'!C5</f>
        <v>0</v>
      </c>
      <c r="D6" s="173">
        <f>'1.sz.mell.'!D5</f>
        <v>0</v>
      </c>
      <c r="E6" s="173">
        <f>'1.sz.mell.'!E5</f>
        <v>0</v>
      </c>
      <c r="F6" s="173">
        <f>'1.sz.mell.'!F5</f>
        <v>0</v>
      </c>
      <c r="G6" s="195" t="s">
        <v>49</v>
      </c>
      <c r="H6" s="175">
        <f>'1.sz.mell.'!C33</f>
        <v>788040</v>
      </c>
      <c r="I6" s="174">
        <f>'1.sz.mell.'!D33</f>
        <v>1342968</v>
      </c>
      <c r="J6" s="174">
        <f>'1.sz.mell.'!E33</f>
        <v>1342968</v>
      </c>
      <c r="K6" s="425">
        <f>'1.sz.mell.'!F33</f>
        <v>1342968</v>
      </c>
      <c r="L6" s="378"/>
    </row>
    <row r="7" spans="1:12" ht="12.95" customHeight="1" x14ac:dyDescent="0.2">
      <c r="A7" s="196" t="s">
        <v>10</v>
      </c>
      <c r="B7" s="197" t="s">
        <v>150</v>
      </c>
      <c r="C7" s="174">
        <f>+'1.sz.mell.'!C11</f>
        <v>6040000</v>
      </c>
      <c r="D7" s="174">
        <f>+'1.sz.mell.'!D11</f>
        <v>6040000</v>
      </c>
      <c r="E7" s="174">
        <f>+'1.sz.mell.'!E11</f>
        <v>6707664</v>
      </c>
      <c r="F7" s="174">
        <f>+'1.sz.mell.'!F11</f>
        <v>6707664</v>
      </c>
      <c r="G7" s="197" t="s">
        <v>99</v>
      </c>
      <c r="H7" s="175">
        <f>'1.sz.mell.'!C34</f>
        <v>102445</v>
      </c>
      <c r="I7" s="174">
        <f>'1.sz.mell.'!D34</f>
        <v>174586</v>
      </c>
      <c r="J7" s="174">
        <f>'1.sz.mell.'!E34</f>
        <v>174586</v>
      </c>
      <c r="K7" s="425">
        <f>'1.sz.mell.'!F34</f>
        <v>174586</v>
      </c>
      <c r="L7" s="378"/>
    </row>
    <row r="8" spans="1:12" ht="12.95" customHeight="1" x14ac:dyDescent="0.2">
      <c r="A8" s="196" t="s">
        <v>11</v>
      </c>
      <c r="B8" s="197" t="s">
        <v>181</v>
      </c>
      <c r="C8" s="174"/>
      <c r="D8" s="174"/>
      <c r="E8" s="174"/>
      <c r="F8" s="174"/>
      <c r="G8" s="197" t="s">
        <v>126</v>
      </c>
      <c r="H8" s="175">
        <f>'1.sz.mell.'!C35</f>
        <v>7122948</v>
      </c>
      <c r="I8" s="174">
        <f>'1.sz.mell.'!D35</f>
        <v>6900518</v>
      </c>
      <c r="J8" s="174">
        <f>'1.sz.mell.'!E35</f>
        <v>7568182</v>
      </c>
      <c r="K8" s="425">
        <f>'1.sz.mell.'!F35</f>
        <v>10570634</v>
      </c>
      <c r="L8" s="378"/>
    </row>
    <row r="9" spans="1:12" ht="12.95" customHeight="1" x14ac:dyDescent="0.2">
      <c r="A9" s="196" t="s">
        <v>12</v>
      </c>
      <c r="B9" s="197" t="s">
        <v>151</v>
      </c>
      <c r="C9" s="174"/>
      <c r="D9" s="174"/>
      <c r="E9" s="174"/>
      <c r="F9" s="174">
        <f>+'1.sz.mell.'!F15</f>
        <v>3006050</v>
      </c>
      <c r="G9" s="197" t="s">
        <v>100</v>
      </c>
      <c r="H9" s="175">
        <f>'1.sz.mell.'!C36</f>
        <v>0</v>
      </c>
      <c r="I9" s="174">
        <f>'1.sz.mell.'!D36</f>
        <v>0</v>
      </c>
      <c r="J9" s="174">
        <f>'1.sz.mell.'!E36</f>
        <v>0</v>
      </c>
      <c r="K9" s="425">
        <f>'1.sz.mell.'!F36</f>
        <v>0</v>
      </c>
      <c r="L9" s="378"/>
    </row>
    <row r="10" spans="1:12" ht="12.95" customHeight="1" x14ac:dyDescent="0.2">
      <c r="A10" s="196" t="s">
        <v>13</v>
      </c>
      <c r="B10" s="321"/>
      <c r="C10" s="174"/>
      <c r="D10" s="174"/>
      <c r="E10" s="174"/>
      <c r="F10" s="174"/>
      <c r="G10" s="197" t="s">
        <v>101</v>
      </c>
      <c r="H10" s="175">
        <f>'1.sz.mell.'!C37</f>
        <v>500000</v>
      </c>
      <c r="I10" s="174">
        <f>'1.sz.mell.'!D37</f>
        <v>500000</v>
      </c>
      <c r="J10" s="174">
        <f>'1.sz.mell.'!E37</f>
        <v>500000</v>
      </c>
      <c r="K10" s="425">
        <f>'1.sz.mell.'!F37</f>
        <v>500000</v>
      </c>
      <c r="L10" s="378"/>
    </row>
    <row r="11" spans="1:12" ht="12.95" customHeight="1" x14ac:dyDescent="0.2">
      <c r="A11" s="196" t="s">
        <v>14</v>
      </c>
      <c r="B11" s="32"/>
      <c r="C11" s="175"/>
      <c r="D11" s="175"/>
      <c r="E11" s="175"/>
      <c r="F11" s="175"/>
      <c r="G11" s="197" t="s">
        <v>40</v>
      </c>
      <c r="H11" s="175">
        <f>'1.sz.mell.'!C38</f>
        <v>0</v>
      </c>
      <c r="I11" s="174">
        <f>'1.sz.mell.'!D38</f>
        <v>0</v>
      </c>
      <c r="J11" s="174">
        <f>'1.sz.mell.'!E38</f>
        <v>0</v>
      </c>
      <c r="K11" s="425">
        <f>'1.sz.mell.'!F38</f>
        <v>0</v>
      </c>
      <c r="L11" s="378"/>
    </row>
    <row r="12" spans="1:12" ht="12.95" customHeight="1" x14ac:dyDescent="0.2">
      <c r="A12" s="196" t="s">
        <v>15</v>
      </c>
      <c r="B12" s="32"/>
      <c r="C12" s="174"/>
      <c r="D12" s="174"/>
      <c r="E12" s="174"/>
      <c r="F12" s="174"/>
      <c r="G12" s="32"/>
      <c r="H12" s="175"/>
      <c r="I12" s="174"/>
      <c r="J12" s="174"/>
      <c r="K12" s="425"/>
      <c r="L12" s="378"/>
    </row>
    <row r="13" spans="1:12" ht="12.95" customHeight="1" x14ac:dyDescent="0.2">
      <c r="A13" s="196" t="s">
        <v>16</v>
      </c>
      <c r="B13" s="32"/>
      <c r="C13" s="174"/>
      <c r="D13" s="174"/>
      <c r="E13" s="174"/>
      <c r="F13" s="174"/>
      <c r="G13" s="32"/>
      <c r="H13" s="175"/>
      <c r="I13" s="174"/>
      <c r="J13" s="174"/>
      <c r="K13" s="425"/>
      <c r="L13" s="378"/>
    </row>
    <row r="14" spans="1:12" ht="12.95" customHeight="1" x14ac:dyDescent="0.2">
      <c r="A14" s="196" t="s">
        <v>17</v>
      </c>
      <c r="B14" s="259"/>
      <c r="C14" s="175"/>
      <c r="D14" s="175"/>
      <c r="E14" s="175"/>
      <c r="F14" s="175"/>
      <c r="G14" s="32"/>
      <c r="H14" s="175"/>
      <c r="I14" s="174"/>
      <c r="J14" s="174"/>
      <c r="K14" s="425"/>
      <c r="L14" s="378"/>
    </row>
    <row r="15" spans="1:12" ht="12.95" customHeight="1" x14ac:dyDescent="0.2">
      <c r="A15" s="196" t="s">
        <v>18</v>
      </c>
      <c r="B15" s="32"/>
      <c r="C15" s="174"/>
      <c r="D15" s="174"/>
      <c r="E15" s="174"/>
      <c r="F15" s="174"/>
      <c r="G15" s="32"/>
      <c r="H15" s="175"/>
      <c r="I15" s="174"/>
      <c r="J15" s="174"/>
      <c r="K15" s="425"/>
      <c r="L15" s="378"/>
    </row>
    <row r="16" spans="1:12" ht="12.95" customHeight="1" x14ac:dyDescent="0.2">
      <c r="A16" s="196" t="s">
        <v>19</v>
      </c>
      <c r="B16" s="32"/>
      <c r="C16" s="174"/>
      <c r="D16" s="174"/>
      <c r="E16" s="174"/>
      <c r="F16" s="174"/>
      <c r="G16" s="32"/>
      <c r="H16" s="175"/>
      <c r="I16" s="174"/>
      <c r="J16" s="174"/>
      <c r="K16" s="425"/>
      <c r="L16" s="378"/>
    </row>
    <row r="17" spans="1:12" ht="12.95" customHeight="1" thickBot="1" x14ac:dyDescent="0.25">
      <c r="A17" s="196" t="s">
        <v>20</v>
      </c>
      <c r="B17" s="40"/>
      <c r="C17" s="176"/>
      <c r="D17" s="176"/>
      <c r="E17" s="176"/>
      <c r="F17" s="176"/>
      <c r="G17" s="32"/>
      <c r="H17" s="420"/>
      <c r="I17" s="176"/>
      <c r="J17" s="176"/>
      <c r="K17" s="426"/>
      <c r="L17" s="378"/>
    </row>
    <row r="18" spans="1:12" ht="15.95" customHeight="1" thickBot="1" x14ac:dyDescent="0.25">
      <c r="A18" s="198" t="s">
        <v>21</v>
      </c>
      <c r="B18" s="84" t="s">
        <v>204</v>
      </c>
      <c r="C18" s="177">
        <f>SUM(C6:C17)</f>
        <v>6040000</v>
      </c>
      <c r="D18" s="177">
        <f>SUM(D6:D17)</f>
        <v>6040000</v>
      </c>
      <c r="E18" s="177">
        <f>SUM(E6:E17)</f>
        <v>6707664</v>
      </c>
      <c r="F18" s="177">
        <f>SUM(F6:F17)</f>
        <v>9713714</v>
      </c>
      <c r="G18" s="84" t="s">
        <v>159</v>
      </c>
      <c r="H18" s="421">
        <f>SUM(H6:H17)</f>
        <v>8513433</v>
      </c>
      <c r="I18" s="177">
        <f>SUM(I6:I17)</f>
        <v>8918072</v>
      </c>
      <c r="J18" s="177">
        <f>SUM(J6:J17)</f>
        <v>9585736</v>
      </c>
      <c r="K18" s="427">
        <f>SUM(K6:K17)</f>
        <v>12588188</v>
      </c>
      <c r="L18" s="378"/>
    </row>
    <row r="19" spans="1:12" ht="12.95" customHeight="1" x14ac:dyDescent="0.2">
      <c r="A19" s="199" t="s">
        <v>22</v>
      </c>
      <c r="B19" s="200" t="s">
        <v>154</v>
      </c>
      <c r="C19" s="322">
        <f>+C20+C21+C22+C23</f>
        <v>2473433</v>
      </c>
      <c r="D19" s="322">
        <f>+D20+D21+D22+D23</f>
        <v>2878072</v>
      </c>
      <c r="E19" s="322">
        <f>+E20+E21+E22+E23</f>
        <v>2878072</v>
      </c>
      <c r="F19" s="322">
        <f>+F20+F21+F22+F23</f>
        <v>2874474</v>
      </c>
      <c r="G19" s="201" t="s">
        <v>103</v>
      </c>
      <c r="H19" s="422"/>
      <c r="I19" s="178"/>
      <c r="J19" s="178"/>
      <c r="K19" s="428"/>
      <c r="L19" s="378"/>
    </row>
    <row r="20" spans="1:12" ht="12.95" customHeight="1" x14ac:dyDescent="0.2">
      <c r="A20" s="202" t="s">
        <v>23</v>
      </c>
      <c r="B20" s="201" t="s">
        <v>119</v>
      </c>
      <c r="C20" s="53">
        <f>'1.sz.mell.'!C21-'3.sz.mell  '!C19</f>
        <v>2473433</v>
      </c>
      <c r="D20" s="53">
        <f>'1.sz.mell.'!D21-'3.sz.mell  '!D19</f>
        <v>2878072</v>
      </c>
      <c r="E20" s="53">
        <f>'1.sz.mell.'!E21-'3.sz.mell  '!E19</f>
        <v>2878072</v>
      </c>
      <c r="F20" s="53">
        <f>'1.sz.mell.'!F21-'3.sz.mell  '!F19</f>
        <v>2874474</v>
      </c>
      <c r="G20" s="201" t="s">
        <v>158</v>
      </c>
      <c r="H20" s="423"/>
      <c r="I20" s="53"/>
      <c r="J20" s="53"/>
      <c r="K20" s="429"/>
      <c r="L20" s="378"/>
    </row>
    <row r="21" spans="1:12" ht="12.95" customHeight="1" x14ac:dyDescent="0.2">
      <c r="A21" s="202" t="s">
        <v>24</v>
      </c>
      <c r="B21" s="201" t="s">
        <v>120</v>
      </c>
      <c r="C21" s="53"/>
      <c r="D21" s="53"/>
      <c r="E21" s="53"/>
      <c r="F21" s="53"/>
      <c r="G21" s="201" t="s">
        <v>92</v>
      </c>
      <c r="H21" s="423"/>
      <c r="I21" s="53"/>
      <c r="J21" s="53"/>
      <c r="K21" s="429"/>
      <c r="L21" s="378"/>
    </row>
    <row r="22" spans="1:12" ht="12.95" customHeight="1" x14ac:dyDescent="0.2">
      <c r="A22" s="202" t="s">
        <v>25</v>
      </c>
      <c r="B22" s="201" t="s">
        <v>124</v>
      </c>
      <c r="C22" s="53"/>
      <c r="D22" s="53"/>
      <c r="E22" s="53"/>
      <c r="F22" s="53"/>
      <c r="G22" s="201" t="s">
        <v>93</v>
      </c>
      <c r="H22" s="423"/>
      <c r="I22" s="53"/>
      <c r="J22" s="53"/>
      <c r="K22" s="429"/>
      <c r="L22" s="378"/>
    </row>
    <row r="23" spans="1:12" ht="12.95" customHeight="1" x14ac:dyDescent="0.2">
      <c r="A23" s="202" t="s">
        <v>26</v>
      </c>
      <c r="B23" s="201" t="s">
        <v>125</v>
      </c>
      <c r="C23" s="53"/>
      <c r="D23" s="53"/>
      <c r="E23" s="53"/>
      <c r="F23" s="53"/>
      <c r="G23" s="200" t="s">
        <v>127</v>
      </c>
      <c r="H23" s="423"/>
      <c r="I23" s="53"/>
      <c r="J23" s="53"/>
      <c r="K23" s="429"/>
      <c r="L23" s="378"/>
    </row>
    <row r="24" spans="1:12" ht="12.95" customHeight="1" x14ac:dyDescent="0.2">
      <c r="A24" s="202" t="s">
        <v>27</v>
      </c>
      <c r="B24" s="201" t="s">
        <v>155</v>
      </c>
      <c r="C24" s="203">
        <f>+C25+C26</f>
        <v>0</v>
      </c>
      <c r="D24" s="203">
        <f>+D25+D26</f>
        <v>0</v>
      </c>
      <c r="E24" s="203">
        <f>+E25+E26</f>
        <v>0</v>
      </c>
      <c r="F24" s="203">
        <f>+F25+F26</f>
        <v>0</v>
      </c>
      <c r="G24" s="201" t="s">
        <v>104</v>
      </c>
      <c r="H24" s="423"/>
      <c r="I24" s="53"/>
      <c r="J24" s="53"/>
      <c r="K24" s="429"/>
      <c r="L24" s="378"/>
    </row>
    <row r="25" spans="1:12" ht="12.95" customHeight="1" x14ac:dyDescent="0.2">
      <c r="A25" s="199" t="s">
        <v>28</v>
      </c>
      <c r="B25" s="200" t="s">
        <v>152</v>
      </c>
      <c r="C25" s="178"/>
      <c r="D25" s="178"/>
      <c r="E25" s="178"/>
      <c r="F25" s="178"/>
      <c r="G25" s="195" t="s">
        <v>105</v>
      </c>
      <c r="H25" s="422"/>
      <c r="I25" s="178"/>
      <c r="J25" s="178"/>
      <c r="K25" s="428"/>
      <c r="L25" s="378"/>
    </row>
    <row r="26" spans="1:12" ht="12.95" customHeight="1" thickBot="1" x14ac:dyDescent="0.25">
      <c r="A26" s="202" t="s">
        <v>29</v>
      </c>
      <c r="B26" s="201" t="s">
        <v>153</v>
      </c>
      <c r="C26" s="53"/>
      <c r="D26" s="53"/>
      <c r="E26" s="53"/>
      <c r="F26" s="53"/>
      <c r="G26" s="32" t="s">
        <v>223</v>
      </c>
      <c r="H26" s="423"/>
      <c r="I26" s="53"/>
      <c r="J26" s="53"/>
      <c r="K26" s="429"/>
      <c r="L26" s="378"/>
    </row>
    <row r="27" spans="1:12" ht="15.95" customHeight="1" thickBot="1" x14ac:dyDescent="0.25">
      <c r="A27" s="198" t="s">
        <v>30</v>
      </c>
      <c r="B27" s="84" t="s">
        <v>156</v>
      </c>
      <c r="C27" s="177">
        <f>+C19+C24</f>
        <v>2473433</v>
      </c>
      <c r="D27" s="177">
        <f>+D19+D24</f>
        <v>2878072</v>
      </c>
      <c r="E27" s="177">
        <f>+E19+E24</f>
        <v>2878072</v>
      </c>
      <c r="F27" s="177">
        <f>+F19+F24</f>
        <v>2874474</v>
      </c>
      <c r="G27" s="84" t="s">
        <v>160</v>
      </c>
      <c r="H27" s="421">
        <f>SUM(H19:H26)</f>
        <v>0</v>
      </c>
      <c r="I27" s="177">
        <f>SUM(I19:I26)</f>
        <v>0</v>
      </c>
      <c r="J27" s="177">
        <f>SUM(J19:J26)</f>
        <v>0</v>
      </c>
      <c r="K27" s="427">
        <f>SUM(K19:K26)</f>
        <v>0</v>
      </c>
      <c r="L27" s="378"/>
    </row>
    <row r="28" spans="1:12" ht="13.5" thickBot="1" x14ac:dyDescent="0.25">
      <c r="A28" s="198" t="s">
        <v>31</v>
      </c>
      <c r="B28" s="204" t="s">
        <v>157</v>
      </c>
      <c r="C28" s="205">
        <f>+C18+C27</f>
        <v>8513433</v>
      </c>
      <c r="D28" s="205">
        <f>+D18+D27</f>
        <v>8918072</v>
      </c>
      <c r="E28" s="205">
        <f>+E18+E27</f>
        <v>9585736</v>
      </c>
      <c r="F28" s="205">
        <f>+F18+F27</f>
        <v>12588188</v>
      </c>
      <c r="G28" s="204" t="s">
        <v>161</v>
      </c>
      <c r="H28" s="417">
        <f>+H18+H27</f>
        <v>8513433</v>
      </c>
      <c r="I28" s="430">
        <f>+I18+I27</f>
        <v>8918072</v>
      </c>
      <c r="J28" s="430">
        <f>+J18+J27</f>
        <v>9585736</v>
      </c>
      <c r="K28" s="205">
        <f>+K18+K27</f>
        <v>12588188</v>
      </c>
      <c r="L28" s="378"/>
    </row>
    <row r="29" spans="1:12" ht="13.5" thickBot="1" x14ac:dyDescent="0.25">
      <c r="A29" s="198" t="s">
        <v>32</v>
      </c>
      <c r="B29" s="204" t="s">
        <v>94</v>
      </c>
      <c r="C29" s="205">
        <f>IF(C18-H18&lt;0,H18-C18,"-")</f>
        <v>2473433</v>
      </c>
      <c r="D29" s="205">
        <f>IF(D18-I18&lt;0,I18-D18,"-")</f>
        <v>2878072</v>
      </c>
      <c r="E29" s="205">
        <f>IF(E18-J18&lt;0,J18-E18,"-")</f>
        <v>2878072</v>
      </c>
      <c r="F29" s="205">
        <f>IF(F18-K18&lt;0,K18-F18,"-")</f>
        <v>2874474</v>
      </c>
      <c r="G29" s="204" t="s">
        <v>95</v>
      </c>
      <c r="H29" s="417" t="str">
        <f>IF(C18-H18&gt;0,C18-H18,"-")</f>
        <v>-</v>
      </c>
      <c r="I29" s="430" t="str">
        <f>IF(D18-I18&gt;0,D18-I18,"-")</f>
        <v>-</v>
      </c>
      <c r="J29" s="430" t="str">
        <f>IF(E18-J18&gt;0,E18-J18,"-")</f>
        <v>-</v>
      </c>
      <c r="K29" s="205" t="str">
        <f>IF(F18-K18&gt;0,F18-K18,"-")</f>
        <v>-</v>
      </c>
      <c r="L29" s="378"/>
    </row>
    <row r="30" spans="1:12" ht="13.5" thickBot="1" x14ac:dyDescent="0.25">
      <c r="A30" s="198" t="s">
        <v>33</v>
      </c>
      <c r="B30" s="204" t="s">
        <v>226</v>
      </c>
      <c r="C30" s="205" t="str">
        <f>IF(C18+C27-H28&lt;0,H28-(C18+C27),"-")</f>
        <v>-</v>
      </c>
      <c r="D30" s="205" t="str">
        <f>IF(D18+D27-I28&lt;0,I28-(D18+D27),"-")</f>
        <v>-</v>
      </c>
      <c r="E30" s="205" t="str">
        <f>IF(E18+E27-J28&lt;0,J28-(E18+E27),"-")</f>
        <v>-</v>
      </c>
      <c r="F30" s="205" t="str">
        <f>IF(F18+F27-K28&lt;0,K28-(F18+F27),"-")</f>
        <v>-</v>
      </c>
      <c r="G30" s="204" t="s">
        <v>227</v>
      </c>
      <c r="H30" s="417" t="str">
        <f>IF(C18+C27-H28&gt;0,C18+C27-H28,"-")</f>
        <v>-</v>
      </c>
      <c r="I30" s="430" t="str">
        <f>IF(D18+D27-I28&gt;0,D18+D27-I28,"-")</f>
        <v>-</v>
      </c>
      <c r="J30" s="430" t="str">
        <f>IF(E18+E27-J28&gt;0,E18+E27-J28,"-")</f>
        <v>-</v>
      </c>
      <c r="K30" s="205" t="str">
        <f>IF(F18+F27-K28&gt;0,F18+F27-K28,"-")</f>
        <v>-</v>
      </c>
      <c r="L30" s="378"/>
    </row>
    <row r="31" spans="1:12" ht="18.75" x14ac:dyDescent="0.2">
      <c r="B31" s="379"/>
      <c r="C31" s="379"/>
      <c r="D31" s="379"/>
      <c r="E31" s="379"/>
      <c r="F31" s="379"/>
      <c r="G31" s="379"/>
    </row>
  </sheetData>
  <mergeCells count="4">
    <mergeCell ref="A3:A4"/>
    <mergeCell ref="L1:L30"/>
    <mergeCell ref="B31:G31"/>
    <mergeCell ref="G3:K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66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view="pageBreakPreview" zoomScale="115" zoomScaleNormal="100" zoomScaleSheetLayoutView="115" workbookViewId="0">
      <selection activeCell="F20" sqref="F20"/>
    </sheetView>
  </sheetViews>
  <sheetFormatPr defaultRowHeight="12.75" x14ac:dyDescent="0.2"/>
  <cols>
    <col min="1" max="1" width="6.83203125" style="38" customWidth="1"/>
    <col min="2" max="2" width="55.1640625" style="119" customWidth="1"/>
    <col min="3" max="6" width="13.5" style="38" customWidth="1"/>
    <col min="7" max="7" width="55.1640625" style="38" customWidth="1"/>
    <col min="8" max="11" width="13.5" style="38" customWidth="1"/>
    <col min="12" max="12" width="4.83203125" style="38" customWidth="1"/>
    <col min="13" max="16384" width="9.33203125" style="38"/>
  </cols>
  <sheetData>
    <row r="1" spans="1:12" ht="31.5" x14ac:dyDescent="0.2">
      <c r="B1" s="182" t="s">
        <v>205</v>
      </c>
      <c r="C1" s="183"/>
      <c r="D1" s="183"/>
      <c r="E1" s="183"/>
      <c r="F1" s="183"/>
      <c r="G1" s="183"/>
      <c r="H1" s="183"/>
      <c r="I1" s="183"/>
      <c r="J1" s="183"/>
      <c r="K1" s="183"/>
      <c r="L1" s="378" t="str">
        <f>+CONCATENATE("3. melléklet a ………../",LEFT('1.sz.mell.'!C3,4),". (……….) önkormányzati határozathoz")</f>
        <v>3. melléklet a ………../2024. (……….) önkormányzati határozathoz</v>
      </c>
    </row>
    <row r="2" spans="1:12" ht="14.25" thickBot="1" x14ac:dyDescent="0.25">
      <c r="H2" s="184" t="s">
        <v>252</v>
      </c>
      <c r="I2" s="184"/>
      <c r="J2" s="184"/>
      <c r="K2" s="184"/>
      <c r="L2" s="378"/>
    </row>
    <row r="3" spans="1:12" ht="13.5" thickBot="1" x14ac:dyDescent="0.25">
      <c r="A3" s="383" t="s">
        <v>56</v>
      </c>
      <c r="B3" s="185" t="s">
        <v>45</v>
      </c>
      <c r="C3" s="186"/>
      <c r="D3" s="370"/>
      <c r="E3" s="370"/>
      <c r="F3" s="370"/>
      <c r="G3" s="185" t="s">
        <v>46</v>
      </c>
      <c r="H3" s="187"/>
      <c r="I3" s="371"/>
      <c r="J3" s="371"/>
      <c r="K3" s="371"/>
      <c r="L3" s="378"/>
    </row>
    <row r="4" spans="1:12" s="188" customFormat="1" ht="24.75" thickBot="1" x14ac:dyDescent="0.25">
      <c r="A4" s="384"/>
      <c r="B4" s="120" t="s">
        <v>48</v>
      </c>
      <c r="C4" s="121" t="str">
        <f>+'1.sz.mell.'!C3</f>
        <v>2024. évi előirányzat</v>
      </c>
      <c r="D4" s="121" t="str">
        <f>+'1.sz.mell.'!D3</f>
        <v>I. módosítás</v>
      </c>
      <c r="E4" s="121" t="str">
        <f>+'1.sz.mell.'!E3</f>
        <v>II. módosítás</v>
      </c>
      <c r="F4" s="121" t="str">
        <f>+'1.sz.mell.'!F3</f>
        <v>III. módosítás</v>
      </c>
      <c r="G4" s="120" t="s">
        <v>48</v>
      </c>
      <c r="H4" s="34" t="str">
        <f>+'1.sz.mell.'!C3</f>
        <v>2024. évi előirányzat</v>
      </c>
      <c r="I4" s="34" t="str">
        <f>+'1.sz.mell.'!D3</f>
        <v>I. módosítás</v>
      </c>
      <c r="J4" s="34" t="str">
        <f>+'1.sz.mell.'!E3</f>
        <v>II. módosítás</v>
      </c>
      <c r="K4" s="34" t="str">
        <f>+'1.sz.mell.'!F3</f>
        <v>III. módosítás</v>
      </c>
      <c r="L4" s="378"/>
    </row>
    <row r="5" spans="1:12" s="188" customFormat="1" ht="13.5" thickBot="1" x14ac:dyDescent="0.25">
      <c r="A5" s="189">
        <v>1</v>
      </c>
      <c r="B5" s="190">
        <v>2</v>
      </c>
      <c r="C5" s="191">
        <v>3</v>
      </c>
      <c r="D5" s="191">
        <v>4</v>
      </c>
      <c r="E5" s="191">
        <v>5</v>
      </c>
      <c r="F5" s="191">
        <v>6</v>
      </c>
      <c r="G5" s="190">
        <v>7</v>
      </c>
      <c r="H5" s="192">
        <v>8</v>
      </c>
      <c r="I5" s="192">
        <v>9</v>
      </c>
      <c r="J5" s="192">
        <v>10</v>
      </c>
      <c r="K5" s="192">
        <v>100</v>
      </c>
      <c r="L5" s="378"/>
    </row>
    <row r="6" spans="1:12" ht="12.95" customHeight="1" x14ac:dyDescent="0.2">
      <c r="A6" s="194" t="s">
        <v>9</v>
      </c>
      <c r="B6" s="195" t="s">
        <v>162</v>
      </c>
      <c r="C6" s="173">
        <v>0</v>
      </c>
      <c r="D6" s="173">
        <v>0</v>
      </c>
      <c r="E6" s="173">
        <v>0</v>
      </c>
      <c r="F6" s="173">
        <v>0</v>
      </c>
      <c r="G6" s="195" t="s">
        <v>121</v>
      </c>
      <c r="H6" s="179">
        <f>+'1.sz.mell.'!C42</f>
        <v>302362</v>
      </c>
      <c r="I6" s="179">
        <f>+'1.sz.mell.'!D42</f>
        <v>302362</v>
      </c>
      <c r="J6" s="179">
        <f>+'1.sz.mell.'!E42</f>
        <v>302362</v>
      </c>
      <c r="K6" s="179">
        <f>+'1.sz.mell.'!F42</f>
        <v>305960</v>
      </c>
      <c r="L6" s="378"/>
    </row>
    <row r="7" spans="1:12" x14ac:dyDescent="0.2">
      <c r="A7" s="196" t="s">
        <v>10</v>
      </c>
      <c r="B7" s="197" t="s">
        <v>163</v>
      </c>
      <c r="C7" s="174"/>
      <c r="D7" s="174"/>
      <c r="E7" s="174"/>
      <c r="F7" s="174"/>
      <c r="G7" s="197" t="s">
        <v>168</v>
      </c>
      <c r="H7" s="180"/>
      <c r="I7" s="180"/>
      <c r="J7" s="180"/>
      <c r="K7" s="180"/>
      <c r="L7" s="378"/>
    </row>
    <row r="8" spans="1:12" ht="12.95" customHeight="1" x14ac:dyDescent="0.2">
      <c r="A8" s="196" t="s">
        <v>11</v>
      </c>
      <c r="B8" s="197" t="s">
        <v>3</v>
      </c>
      <c r="C8" s="174"/>
      <c r="D8" s="174"/>
      <c r="E8" s="174"/>
      <c r="F8" s="174"/>
      <c r="G8" s="197" t="s">
        <v>102</v>
      </c>
      <c r="H8" s="180"/>
      <c r="I8" s="180"/>
      <c r="J8" s="180"/>
      <c r="K8" s="180"/>
      <c r="L8" s="378"/>
    </row>
    <row r="9" spans="1:12" ht="12.95" customHeight="1" x14ac:dyDescent="0.2">
      <c r="A9" s="196" t="s">
        <v>12</v>
      </c>
      <c r="B9" s="197" t="s">
        <v>164</v>
      </c>
      <c r="C9" s="174"/>
      <c r="D9" s="174"/>
      <c r="E9" s="174"/>
      <c r="F9" s="174"/>
      <c r="G9" s="197" t="s">
        <v>169</v>
      </c>
      <c r="H9" s="180"/>
      <c r="I9" s="180"/>
      <c r="J9" s="180"/>
      <c r="K9" s="180"/>
      <c r="L9" s="378"/>
    </row>
    <row r="10" spans="1:12" ht="12.75" customHeight="1" x14ac:dyDescent="0.2">
      <c r="A10" s="196" t="s">
        <v>13</v>
      </c>
      <c r="B10" s="197" t="s">
        <v>165</v>
      </c>
      <c r="C10" s="174"/>
      <c r="D10" s="174"/>
      <c r="E10" s="174"/>
      <c r="F10" s="174"/>
      <c r="G10" s="197" t="s">
        <v>123</v>
      </c>
      <c r="H10" s="180"/>
      <c r="I10" s="180"/>
      <c r="J10" s="180"/>
      <c r="K10" s="180"/>
      <c r="L10" s="378"/>
    </row>
    <row r="11" spans="1:12" ht="12.95" customHeight="1" x14ac:dyDescent="0.2">
      <c r="A11" s="196" t="s">
        <v>14</v>
      </c>
      <c r="B11" s="197" t="s">
        <v>166</v>
      </c>
      <c r="C11" s="175"/>
      <c r="D11" s="175"/>
      <c r="E11" s="175"/>
      <c r="F11" s="175"/>
      <c r="G11" s="197"/>
      <c r="H11" s="180"/>
      <c r="I11" s="180"/>
      <c r="J11" s="180"/>
      <c r="K11" s="180"/>
      <c r="L11" s="378"/>
    </row>
    <row r="12" spans="1:12" ht="12.95" customHeight="1" x14ac:dyDescent="0.2">
      <c r="A12" s="196" t="s">
        <v>15</v>
      </c>
      <c r="B12" s="32"/>
      <c r="C12" s="174"/>
      <c r="D12" s="174"/>
      <c r="E12" s="174"/>
      <c r="F12" s="174"/>
      <c r="G12" s="197"/>
      <c r="H12" s="180"/>
      <c r="I12" s="180"/>
      <c r="J12" s="180"/>
      <c r="K12" s="180"/>
      <c r="L12" s="378"/>
    </row>
    <row r="13" spans="1:12" ht="12.95" customHeight="1" x14ac:dyDescent="0.2">
      <c r="A13" s="196" t="s">
        <v>16</v>
      </c>
      <c r="B13" s="32"/>
      <c r="C13" s="174"/>
      <c r="D13" s="174"/>
      <c r="E13" s="174"/>
      <c r="F13" s="174"/>
      <c r="G13" s="197"/>
      <c r="H13" s="180"/>
      <c r="I13" s="180"/>
      <c r="J13" s="180"/>
      <c r="K13" s="180"/>
      <c r="L13" s="378"/>
    </row>
    <row r="14" spans="1:12" ht="12.95" customHeight="1" x14ac:dyDescent="0.2">
      <c r="A14" s="196" t="s">
        <v>17</v>
      </c>
      <c r="B14" s="32"/>
      <c r="C14" s="175"/>
      <c r="D14" s="175"/>
      <c r="E14" s="175"/>
      <c r="F14" s="175"/>
      <c r="G14" s="197"/>
      <c r="H14" s="180"/>
      <c r="I14" s="180"/>
      <c r="J14" s="180"/>
      <c r="K14" s="180"/>
      <c r="L14" s="378"/>
    </row>
    <row r="15" spans="1:12" x14ac:dyDescent="0.2">
      <c r="A15" s="196" t="s">
        <v>18</v>
      </c>
      <c r="B15" s="32"/>
      <c r="C15" s="175"/>
      <c r="D15" s="175"/>
      <c r="E15" s="175"/>
      <c r="F15" s="175"/>
      <c r="G15" s="197"/>
      <c r="H15" s="180"/>
      <c r="I15" s="180"/>
      <c r="J15" s="180"/>
      <c r="K15" s="180"/>
      <c r="L15" s="378"/>
    </row>
    <row r="16" spans="1:12" ht="12.95" customHeight="1" thickBot="1" x14ac:dyDescent="0.25">
      <c r="A16" s="234" t="s">
        <v>19</v>
      </c>
      <c r="B16" s="260"/>
      <c r="C16" s="235"/>
      <c r="D16" s="235"/>
      <c r="E16" s="235"/>
      <c r="F16" s="235"/>
      <c r="G16" s="32"/>
      <c r="H16" s="216"/>
      <c r="I16" s="216"/>
      <c r="J16" s="216"/>
      <c r="K16" s="216"/>
      <c r="L16" s="378"/>
    </row>
    <row r="17" spans="1:12" ht="15.95" customHeight="1" thickBot="1" x14ac:dyDescent="0.25">
      <c r="A17" s="198" t="s">
        <v>20</v>
      </c>
      <c r="B17" s="84" t="s">
        <v>174</v>
      </c>
      <c r="C17" s="177">
        <f>+C6+C8+C9+C11+C12+C13+C14+C15+C16</f>
        <v>0</v>
      </c>
      <c r="D17" s="177">
        <f>+D6+D8+D9+D11+D12+D13+D14+D15+D16</f>
        <v>0</v>
      </c>
      <c r="E17" s="177">
        <f>+E6+E8+E9+E11+E12+E13+E14+E15+E16</f>
        <v>0</v>
      </c>
      <c r="F17" s="177">
        <f>+F6+F8+F9+F11+F12+F13+F14+F15+F16</f>
        <v>0</v>
      </c>
      <c r="G17" s="84" t="s">
        <v>175</v>
      </c>
      <c r="H17" s="181">
        <f>+H6+H8+H10+H11+H12+H13+H14+H15+H16</f>
        <v>302362</v>
      </c>
      <c r="I17" s="181">
        <f>+I6+I8+I10+I11+I12+I13+I14+I15+I16</f>
        <v>302362</v>
      </c>
      <c r="J17" s="181">
        <f>+J6+J8+J10+J11+J12+J13+J14+J15+J16</f>
        <v>302362</v>
      </c>
      <c r="K17" s="181">
        <f>+K6+K8+K10+K11+K12+K13+K14+K15+K16</f>
        <v>305960</v>
      </c>
      <c r="L17" s="378"/>
    </row>
    <row r="18" spans="1:12" ht="12.95" customHeight="1" x14ac:dyDescent="0.2">
      <c r="A18" s="194" t="s">
        <v>21</v>
      </c>
      <c r="B18" s="207" t="s">
        <v>139</v>
      </c>
      <c r="C18" s="214">
        <f>+C19+C20+C21+C22+C23</f>
        <v>302362</v>
      </c>
      <c r="D18" s="214">
        <f>+D19+D20+D21+D22+D23</f>
        <v>302362</v>
      </c>
      <c r="E18" s="214">
        <f>+E19+E20+E21+E22+E23</f>
        <v>302362</v>
      </c>
      <c r="F18" s="214">
        <f>+F19+F20+F21+F22+F23</f>
        <v>305960</v>
      </c>
      <c r="G18" s="201" t="s">
        <v>103</v>
      </c>
      <c r="H18" s="52"/>
      <c r="I18" s="52"/>
      <c r="J18" s="52"/>
      <c r="K18" s="52"/>
      <c r="L18" s="378"/>
    </row>
    <row r="19" spans="1:12" ht="12.95" customHeight="1" x14ac:dyDescent="0.2">
      <c r="A19" s="196" t="s">
        <v>22</v>
      </c>
      <c r="B19" s="208" t="s">
        <v>128</v>
      </c>
      <c r="C19" s="53">
        <v>302362</v>
      </c>
      <c r="D19" s="53">
        <v>302362</v>
      </c>
      <c r="E19" s="53">
        <v>302362</v>
      </c>
      <c r="F19" s="53">
        <v>305960</v>
      </c>
      <c r="G19" s="201" t="s">
        <v>106</v>
      </c>
      <c r="H19" s="54"/>
      <c r="I19" s="54"/>
      <c r="J19" s="54"/>
      <c r="K19" s="54"/>
      <c r="L19" s="378"/>
    </row>
    <row r="20" spans="1:12" ht="12.95" customHeight="1" x14ac:dyDescent="0.2">
      <c r="A20" s="194" t="s">
        <v>23</v>
      </c>
      <c r="B20" s="208" t="s">
        <v>129</v>
      </c>
      <c r="C20" s="53"/>
      <c r="D20" s="53"/>
      <c r="E20" s="53"/>
      <c r="F20" s="53"/>
      <c r="G20" s="201" t="s">
        <v>92</v>
      </c>
      <c r="H20" s="54"/>
      <c r="I20" s="54"/>
      <c r="J20" s="54"/>
      <c r="K20" s="54"/>
      <c r="L20" s="378"/>
    </row>
    <row r="21" spans="1:12" ht="12.95" customHeight="1" x14ac:dyDescent="0.2">
      <c r="A21" s="196" t="s">
        <v>24</v>
      </c>
      <c r="B21" s="208" t="s">
        <v>130</v>
      </c>
      <c r="C21" s="53"/>
      <c r="D21" s="53"/>
      <c r="E21" s="53"/>
      <c r="F21" s="53"/>
      <c r="G21" s="201" t="s">
        <v>93</v>
      </c>
      <c r="H21" s="54"/>
      <c r="I21" s="54"/>
      <c r="J21" s="54"/>
      <c r="K21" s="54"/>
      <c r="L21" s="378"/>
    </row>
    <row r="22" spans="1:12" ht="12.95" customHeight="1" x14ac:dyDescent="0.2">
      <c r="A22" s="194" t="s">
        <v>25</v>
      </c>
      <c r="B22" s="208" t="s">
        <v>131</v>
      </c>
      <c r="C22" s="53"/>
      <c r="D22" s="53"/>
      <c r="E22" s="53"/>
      <c r="F22" s="53"/>
      <c r="G22" s="200" t="s">
        <v>127</v>
      </c>
      <c r="H22" s="54"/>
      <c r="I22" s="54"/>
      <c r="J22" s="54"/>
      <c r="K22" s="54"/>
      <c r="L22" s="378"/>
    </row>
    <row r="23" spans="1:12" ht="12.95" customHeight="1" x14ac:dyDescent="0.2">
      <c r="A23" s="196" t="s">
        <v>26</v>
      </c>
      <c r="B23" s="209" t="s">
        <v>132</v>
      </c>
      <c r="C23" s="53"/>
      <c r="D23" s="53"/>
      <c r="E23" s="53"/>
      <c r="F23" s="53"/>
      <c r="G23" s="201" t="s">
        <v>107</v>
      </c>
      <c r="H23" s="54"/>
      <c r="I23" s="54"/>
      <c r="J23" s="54"/>
      <c r="K23" s="54"/>
      <c r="L23" s="378"/>
    </row>
    <row r="24" spans="1:12" ht="12.95" customHeight="1" x14ac:dyDescent="0.2">
      <c r="A24" s="194" t="s">
        <v>27</v>
      </c>
      <c r="B24" s="210" t="s">
        <v>133</v>
      </c>
      <c r="C24" s="203">
        <f>+C25+C26+C27+C28+C29</f>
        <v>0</v>
      </c>
      <c r="D24" s="203">
        <f>+D25+D26+D27+D28+D29</f>
        <v>0</v>
      </c>
      <c r="E24" s="203">
        <f>+E25+E26+E27+E28+E29</f>
        <v>0</v>
      </c>
      <c r="F24" s="203">
        <f>+F25+F26+F27+F28+F29</f>
        <v>0</v>
      </c>
      <c r="G24" s="211" t="s">
        <v>105</v>
      </c>
      <c r="H24" s="54"/>
      <c r="I24" s="54"/>
      <c r="J24" s="54"/>
      <c r="K24" s="54"/>
      <c r="L24" s="378"/>
    </row>
    <row r="25" spans="1:12" ht="12.95" customHeight="1" x14ac:dyDescent="0.2">
      <c r="A25" s="196" t="s">
        <v>28</v>
      </c>
      <c r="B25" s="209" t="s">
        <v>134</v>
      </c>
      <c r="C25" s="53"/>
      <c r="D25" s="53"/>
      <c r="E25" s="53"/>
      <c r="F25" s="53"/>
      <c r="G25" s="211" t="s">
        <v>170</v>
      </c>
      <c r="H25" s="54"/>
      <c r="I25" s="54"/>
      <c r="J25" s="54"/>
      <c r="K25" s="54"/>
      <c r="L25" s="378"/>
    </row>
    <row r="26" spans="1:12" ht="12.95" customHeight="1" x14ac:dyDescent="0.2">
      <c r="A26" s="194" t="s">
        <v>29</v>
      </c>
      <c r="B26" s="209" t="s">
        <v>135</v>
      </c>
      <c r="C26" s="53"/>
      <c r="D26" s="53"/>
      <c r="E26" s="53"/>
      <c r="F26" s="53"/>
      <c r="G26" s="206"/>
      <c r="H26" s="54"/>
      <c r="I26" s="54"/>
      <c r="J26" s="54"/>
      <c r="K26" s="54"/>
      <c r="L26" s="378"/>
    </row>
    <row r="27" spans="1:12" ht="12.95" customHeight="1" x14ac:dyDescent="0.2">
      <c r="A27" s="196" t="s">
        <v>30</v>
      </c>
      <c r="B27" s="208" t="s">
        <v>136</v>
      </c>
      <c r="C27" s="53"/>
      <c r="D27" s="53"/>
      <c r="E27" s="53"/>
      <c r="F27" s="53"/>
      <c r="G27" s="82"/>
      <c r="H27" s="54"/>
      <c r="I27" s="54"/>
      <c r="J27" s="54"/>
      <c r="K27" s="54"/>
      <c r="L27" s="378"/>
    </row>
    <row r="28" spans="1:12" ht="12.95" customHeight="1" x14ac:dyDescent="0.2">
      <c r="A28" s="194" t="s">
        <v>31</v>
      </c>
      <c r="B28" s="212" t="s">
        <v>137</v>
      </c>
      <c r="C28" s="53"/>
      <c r="D28" s="53"/>
      <c r="E28" s="53"/>
      <c r="F28" s="53"/>
      <c r="G28" s="32"/>
      <c r="H28" s="54"/>
      <c r="I28" s="54"/>
      <c r="J28" s="54"/>
      <c r="K28" s="54"/>
      <c r="L28" s="378"/>
    </row>
    <row r="29" spans="1:12" ht="12.95" customHeight="1" thickBot="1" x14ac:dyDescent="0.25">
      <c r="A29" s="196" t="s">
        <v>32</v>
      </c>
      <c r="B29" s="213" t="s">
        <v>138</v>
      </c>
      <c r="C29" s="53"/>
      <c r="D29" s="53"/>
      <c r="E29" s="53"/>
      <c r="F29" s="53"/>
      <c r="G29" s="82"/>
      <c r="H29" s="54"/>
      <c r="I29" s="54"/>
      <c r="J29" s="54"/>
      <c r="K29" s="54"/>
      <c r="L29" s="378"/>
    </row>
    <row r="30" spans="1:12" ht="21.75" customHeight="1" thickBot="1" x14ac:dyDescent="0.25">
      <c r="A30" s="198" t="s">
        <v>33</v>
      </c>
      <c r="B30" s="84" t="s">
        <v>167</v>
      </c>
      <c r="C30" s="177">
        <f>+C18+C24</f>
        <v>302362</v>
      </c>
      <c r="D30" s="177">
        <f>+D18+D24</f>
        <v>302362</v>
      </c>
      <c r="E30" s="177">
        <f>+E18+E24</f>
        <v>302362</v>
      </c>
      <c r="F30" s="177">
        <f>+F18+F24</f>
        <v>305960</v>
      </c>
      <c r="G30" s="84" t="s">
        <v>171</v>
      </c>
      <c r="H30" s="181">
        <f>SUM(H18:H29)</f>
        <v>0</v>
      </c>
      <c r="I30" s="181">
        <f>SUM(I18:I29)</f>
        <v>0</v>
      </c>
      <c r="J30" s="181">
        <f>SUM(J18:J29)</f>
        <v>0</v>
      </c>
      <c r="K30" s="181">
        <f>SUM(K18:K29)</f>
        <v>0</v>
      </c>
      <c r="L30" s="378"/>
    </row>
    <row r="31" spans="1:12" ht="13.5" thickBot="1" x14ac:dyDescent="0.25">
      <c r="A31" s="198" t="s">
        <v>34</v>
      </c>
      <c r="B31" s="204" t="s">
        <v>172</v>
      </c>
      <c r="C31" s="205">
        <f>+C17+C30</f>
        <v>302362</v>
      </c>
      <c r="D31" s="205">
        <f>+D17+D30</f>
        <v>302362</v>
      </c>
      <c r="E31" s="205">
        <f>+E17+E30</f>
        <v>302362</v>
      </c>
      <c r="F31" s="205">
        <f>+F17+F30</f>
        <v>305960</v>
      </c>
      <c r="G31" s="204" t="s">
        <v>173</v>
      </c>
      <c r="H31" s="205">
        <f>+H17+H30</f>
        <v>302362</v>
      </c>
      <c r="I31" s="205">
        <f>+I17+I30</f>
        <v>302362</v>
      </c>
      <c r="J31" s="205">
        <f>+J17+J30</f>
        <v>302362</v>
      </c>
      <c r="K31" s="205">
        <f>+K17+K30</f>
        <v>305960</v>
      </c>
      <c r="L31" s="378"/>
    </row>
    <row r="32" spans="1:12" ht="13.5" thickBot="1" x14ac:dyDescent="0.25">
      <c r="A32" s="198" t="s">
        <v>35</v>
      </c>
      <c r="B32" s="204" t="s">
        <v>94</v>
      </c>
      <c r="C32" s="205">
        <f>IF(C17-H17&lt;0,H17-C17,"-")</f>
        <v>302362</v>
      </c>
      <c r="D32" s="205">
        <f>IF(D17-I17&lt;0,I17-D17,"-")</f>
        <v>302362</v>
      </c>
      <c r="E32" s="205">
        <f>IF(E17-J17&lt;0,J17-E17,"-")</f>
        <v>302362</v>
      </c>
      <c r="F32" s="205">
        <f>IF(F17-K17&lt;0,K17-F17,"-")</f>
        <v>305960</v>
      </c>
      <c r="G32" s="204" t="s">
        <v>95</v>
      </c>
      <c r="H32" s="205" t="str">
        <f>IF(C17-H17&gt;0,C17-H17,"-")</f>
        <v>-</v>
      </c>
      <c r="I32" s="205" t="str">
        <f>IF(D17-I17&gt;0,D17-I17,"-")</f>
        <v>-</v>
      </c>
      <c r="J32" s="205" t="str">
        <f>IF(E17-J17&gt;0,E17-J17,"-")</f>
        <v>-</v>
      </c>
      <c r="K32" s="205" t="str">
        <f>IF(F17-K17&gt;0,F17-K17,"-")</f>
        <v>-</v>
      </c>
      <c r="L32" s="378"/>
    </row>
    <row r="33" spans="1:12" ht="13.5" thickBot="1" x14ac:dyDescent="0.25">
      <c r="A33" s="198" t="s">
        <v>36</v>
      </c>
      <c r="B33" s="204" t="s">
        <v>228</v>
      </c>
      <c r="C33" s="205" t="str">
        <f>IF(C17+C30-H26&lt;0,H26-(C17+C30),"-")</f>
        <v>-</v>
      </c>
      <c r="D33" s="205" t="str">
        <f>IF(D17+D30-I26&lt;0,I26-(D17+D30),"-")</f>
        <v>-</v>
      </c>
      <c r="E33" s="205" t="str">
        <f>IF(E17+E30-J26&lt;0,J26-(E17+E30),"-")</f>
        <v>-</v>
      </c>
      <c r="F33" s="205" t="str">
        <f>IF(F17+F30-K26&lt;0,K26-(F17+F30),"-")</f>
        <v>-</v>
      </c>
      <c r="G33" s="204" t="s">
        <v>229</v>
      </c>
      <c r="H33" s="205">
        <f>IF(C17+C30-H26&gt;0,C17+C30-H26,"-")</f>
        <v>302362</v>
      </c>
      <c r="I33" s="205">
        <f>IF(D17+D30-I26&gt;0,D17+D30-I26,"-")</f>
        <v>302362</v>
      </c>
      <c r="J33" s="205">
        <f>IF(E17+E30-J26&gt;0,E17+E30-J26,"-")</f>
        <v>302362</v>
      </c>
      <c r="K33" s="205">
        <f>IF(F17+F30-K26&gt;0,F17+F30-K26,"-")</f>
        <v>305960</v>
      </c>
      <c r="L33" s="378"/>
    </row>
  </sheetData>
  <mergeCells count="2">
    <mergeCell ref="A3:A4"/>
    <mergeCell ref="L1:L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6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9"/>
  <sheetViews>
    <sheetView zoomScaleNormal="100" workbookViewId="0">
      <selection activeCell="B10" sqref="B10"/>
    </sheetView>
  </sheetViews>
  <sheetFormatPr defaultRowHeight="12.75" x14ac:dyDescent="0.2"/>
  <cols>
    <col min="1" max="1" width="47.1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38" customWidth="1"/>
    <col min="7" max="7" width="5" style="29" customWidth="1"/>
    <col min="8" max="8" width="12.83203125" style="29" customWidth="1"/>
    <col min="9" max="9" width="13.83203125" style="29" customWidth="1"/>
    <col min="10" max="16384" width="9.33203125" style="29"/>
  </cols>
  <sheetData>
    <row r="1" spans="1:7" ht="25.5" customHeight="1" x14ac:dyDescent="0.2">
      <c r="A1" s="385" t="s">
        <v>0</v>
      </c>
      <c r="B1" s="385"/>
      <c r="C1" s="385"/>
      <c r="D1" s="385"/>
      <c r="E1" s="385"/>
      <c r="F1" s="385"/>
      <c r="G1" s="386" t="str">
        <f>+CONCATENATE("4. melléklet a ………../",LEFT('1.sz.mell.'!C3,4),". (……….) önkormányzati határozathoz")</f>
        <v>4. melléklet a ………../2024. (……….) önkormányzati határozathoz</v>
      </c>
    </row>
    <row r="2" spans="1:7" ht="22.5" customHeight="1" thickBot="1" x14ac:dyDescent="0.3">
      <c r="A2" s="119"/>
      <c r="B2" s="38"/>
      <c r="C2" s="38"/>
      <c r="D2" s="38"/>
      <c r="E2" s="38"/>
      <c r="F2" s="33" t="s">
        <v>47</v>
      </c>
      <c r="G2" s="386"/>
    </row>
    <row r="3" spans="1:7" s="31" customFormat="1" ht="44.25" customHeight="1" thickBot="1" x14ac:dyDescent="0.25">
      <c r="A3" s="120" t="s">
        <v>51</v>
      </c>
      <c r="B3" s="121" t="s">
        <v>52</v>
      </c>
      <c r="C3" s="121" t="s">
        <v>53</v>
      </c>
      <c r="D3" s="121" t="str">
        <f>+CONCATENATE("Felhasználás   ",LEFT('1.sz.mell.'!C3,4)-1,". XII. 31-ig")</f>
        <v>Felhasználás   2023. XII. 31-ig</v>
      </c>
      <c r="E3" s="121" t="str">
        <f>+'1.sz.mell.'!C3</f>
        <v>2024. évi előirányzat</v>
      </c>
      <c r="F3" s="34" t="str">
        <f>+CONCATENATE(LEFT('1.sz.mell.'!C3,4),". év utáni szükséglet")</f>
        <v>2024. év utáni szükséglet</v>
      </c>
      <c r="G3" s="386"/>
    </row>
    <row r="4" spans="1:7" s="38" customFormat="1" ht="12" customHeight="1" thickBot="1" x14ac:dyDescent="0.25">
      <c r="A4" s="35">
        <v>1</v>
      </c>
      <c r="B4" s="36">
        <v>2</v>
      </c>
      <c r="C4" s="36">
        <v>3</v>
      </c>
      <c r="D4" s="36">
        <v>4</v>
      </c>
      <c r="E4" s="36">
        <v>5</v>
      </c>
      <c r="F4" s="37" t="s">
        <v>70</v>
      </c>
      <c r="G4" s="386"/>
    </row>
    <row r="5" spans="1:7" ht="25.5" customHeight="1" x14ac:dyDescent="0.2">
      <c r="A5" s="40" t="s">
        <v>255</v>
      </c>
      <c r="B5" s="20">
        <v>92</v>
      </c>
      <c r="C5" s="281" t="s">
        <v>256</v>
      </c>
      <c r="D5" s="20"/>
      <c r="E5" s="20">
        <v>92</v>
      </c>
      <c r="F5" s="39">
        <f>B5-D5-E5</f>
        <v>0</v>
      </c>
      <c r="G5" s="386"/>
    </row>
    <row r="6" spans="1:7" ht="36" customHeight="1" x14ac:dyDescent="0.2">
      <c r="A6" s="40" t="s">
        <v>257</v>
      </c>
      <c r="B6" s="20">
        <v>449</v>
      </c>
      <c r="C6" s="281" t="s">
        <v>256</v>
      </c>
      <c r="D6" s="20">
        <v>239</v>
      </c>
      <c r="E6" s="20">
        <v>210</v>
      </c>
      <c r="F6" s="39">
        <f>B6-D6-E6</f>
        <v>0</v>
      </c>
      <c r="G6" s="386"/>
    </row>
    <row r="7" spans="1:7" ht="16.5" customHeight="1" x14ac:dyDescent="0.2">
      <c r="A7" s="40"/>
      <c r="B7" s="20"/>
      <c r="C7" s="281"/>
      <c r="D7" s="20"/>
      <c r="E7" s="20"/>
      <c r="F7" s="39">
        <f>B7-D7-E7</f>
        <v>0</v>
      </c>
      <c r="G7" s="386"/>
    </row>
    <row r="8" spans="1:7" ht="16.5" customHeight="1" thickBot="1" x14ac:dyDescent="0.25">
      <c r="A8" s="40"/>
      <c r="B8" s="21"/>
      <c r="C8" s="282"/>
      <c r="D8" s="21"/>
      <c r="E8" s="21"/>
      <c r="F8" s="41">
        <f>B8-D8-E8</f>
        <v>0</v>
      </c>
      <c r="G8" s="386"/>
    </row>
    <row r="9" spans="1:7" s="42" customFormat="1" ht="16.5" customHeight="1" thickBot="1" x14ac:dyDescent="0.25">
      <c r="A9" s="122" t="s">
        <v>50</v>
      </c>
      <c r="B9" s="330">
        <f>SUM(B5:B8)</f>
        <v>541</v>
      </c>
      <c r="C9" s="78"/>
      <c r="D9" s="330" t="s">
        <v>250</v>
      </c>
      <c r="E9" s="330">
        <f>SUM(E5:E8)</f>
        <v>302</v>
      </c>
      <c r="F9" s="149" t="s">
        <v>250</v>
      </c>
      <c r="G9" s="386"/>
    </row>
    <row r="10" spans="1:7" x14ac:dyDescent="0.2">
      <c r="G10" s="386"/>
    </row>
    <row r="11" spans="1:7" ht="27" customHeight="1" x14ac:dyDescent="0.2">
      <c r="A11" s="385" t="s">
        <v>1</v>
      </c>
      <c r="B11" s="385"/>
      <c r="C11" s="385"/>
      <c r="D11" s="385"/>
      <c r="E11" s="385"/>
      <c r="F11" s="385"/>
      <c r="G11" s="386"/>
    </row>
    <row r="12" spans="1:7" ht="14.25" thickBot="1" x14ac:dyDescent="0.3">
      <c r="A12" s="119"/>
      <c r="B12" s="38"/>
      <c r="C12" s="38"/>
      <c r="D12" s="38"/>
      <c r="E12" s="38"/>
      <c r="F12" s="33" t="s">
        <v>47</v>
      </c>
      <c r="G12" s="386"/>
    </row>
    <row r="13" spans="1:7" ht="42.75" customHeight="1" thickBot="1" x14ac:dyDescent="0.25">
      <c r="A13" s="120" t="s">
        <v>54</v>
      </c>
      <c r="B13" s="121" t="s">
        <v>52</v>
      </c>
      <c r="C13" s="121" t="s">
        <v>53</v>
      </c>
      <c r="D13" s="121" t="str">
        <f>+D3</f>
        <v>Felhasználás   2023. XII. 31-ig</v>
      </c>
      <c r="E13" s="121" t="str">
        <f>+E3</f>
        <v>2024. évi előirányzat</v>
      </c>
      <c r="F13" s="34" t="str">
        <f>+F3</f>
        <v>2024. év utáni szükséglet</v>
      </c>
      <c r="G13" s="386"/>
    </row>
    <row r="14" spans="1:7" ht="13.5" thickBot="1" x14ac:dyDescent="0.25">
      <c r="A14" s="35">
        <v>1</v>
      </c>
      <c r="B14" s="36">
        <v>2</v>
      </c>
      <c r="C14" s="36">
        <v>3</v>
      </c>
      <c r="D14" s="36">
        <v>4</v>
      </c>
      <c r="E14" s="36">
        <v>5</v>
      </c>
      <c r="F14" s="37" t="s">
        <v>70</v>
      </c>
      <c r="G14" s="386"/>
    </row>
    <row r="15" spans="1:7" ht="16.5" customHeight="1" x14ac:dyDescent="0.2">
      <c r="A15" s="43"/>
      <c r="B15" s="44"/>
      <c r="C15" s="283"/>
      <c r="D15" s="44"/>
      <c r="E15" s="44"/>
      <c r="F15" s="45">
        <f>B15-D15-E15</f>
        <v>0</v>
      </c>
      <c r="G15" s="386"/>
    </row>
    <row r="16" spans="1:7" ht="16.5" customHeight="1" x14ac:dyDescent="0.2">
      <c r="A16" s="43"/>
      <c r="B16" s="44"/>
      <c r="C16" s="283"/>
      <c r="D16" s="44"/>
      <c r="E16" s="44"/>
      <c r="F16" s="45">
        <f>B16-D16-E16</f>
        <v>0</v>
      </c>
      <c r="G16" s="386"/>
    </row>
    <row r="17" spans="1:7" ht="16.5" customHeight="1" x14ac:dyDescent="0.2">
      <c r="A17" s="43"/>
      <c r="B17" s="44"/>
      <c r="C17" s="283"/>
      <c r="D17" s="44"/>
      <c r="E17" s="44"/>
      <c r="F17" s="45">
        <f>B17-D17-E17</f>
        <v>0</v>
      </c>
      <c r="G17" s="386"/>
    </row>
    <row r="18" spans="1:7" ht="16.5" customHeight="1" thickBot="1" x14ac:dyDescent="0.25">
      <c r="A18" s="46"/>
      <c r="B18" s="47"/>
      <c r="C18" s="284"/>
      <c r="D18" s="47"/>
      <c r="E18" s="47"/>
      <c r="F18" s="48">
        <f>B18-D18-E18</f>
        <v>0</v>
      </c>
      <c r="G18" s="386"/>
    </row>
    <row r="19" spans="1:7" ht="16.5" customHeight="1" thickBot="1" x14ac:dyDescent="0.25">
      <c r="A19" s="122" t="s">
        <v>50</v>
      </c>
      <c r="B19" s="121" t="s">
        <v>250</v>
      </c>
      <c r="C19" s="79"/>
      <c r="D19" s="121" t="s">
        <v>250</v>
      </c>
      <c r="E19" s="121" t="s">
        <v>250</v>
      </c>
      <c r="F19" s="34" t="s">
        <v>250</v>
      </c>
      <c r="G19" s="386"/>
    </row>
  </sheetData>
  <mergeCells count="3">
    <mergeCell ref="A1:F1"/>
    <mergeCell ref="A11:F11"/>
    <mergeCell ref="G1:G19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120" workbookViewId="0">
      <selection activeCell="F3" sqref="F3:F4"/>
    </sheetView>
  </sheetViews>
  <sheetFormatPr defaultRowHeight="15" x14ac:dyDescent="0.25"/>
  <cols>
    <col min="1" max="1" width="5.6640625" style="88" customWidth="1"/>
    <col min="2" max="2" width="35.6640625" style="88" customWidth="1"/>
    <col min="3" max="6" width="14" style="88" customWidth="1"/>
    <col min="7" max="16384" width="9.33203125" style="88"/>
  </cols>
  <sheetData>
    <row r="1" spans="1:7" ht="33" customHeight="1" x14ac:dyDescent="0.25">
      <c r="A1" s="387" t="s">
        <v>247</v>
      </c>
      <c r="B1" s="387"/>
      <c r="C1" s="387"/>
      <c r="D1" s="387"/>
      <c r="E1" s="387"/>
      <c r="F1" s="387"/>
    </row>
    <row r="2" spans="1:7" ht="15.95" customHeight="1" thickBot="1" x14ac:dyDescent="0.3">
      <c r="A2" s="89"/>
      <c r="B2" s="89"/>
      <c r="C2" s="388"/>
      <c r="D2" s="388"/>
      <c r="E2" s="395" t="s">
        <v>44</v>
      </c>
      <c r="F2" s="395"/>
      <c r="G2" s="96"/>
    </row>
    <row r="3" spans="1:7" ht="63" customHeight="1" x14ac:dyDescent="0.25">
      <c r="A3" s="391" t="s">
        <v>7</v>
      </c>
      <c r="B3" s="393" t="s">
        <v>109</v>
      </c>
      <c r="C3" s="393" t="s">
        <v>143</v>
      </c>
      <c r="D3" s="393"/>
      <c r="E3" s="393"/>
      <c r="F3" s="389" t="s">
        <v>140</v>
      </c>
    </row>
    <row r="4" spans="1:7" ht="15.75" thickBot="1" x14ac:dyDescent="0.3">
      <c r="A4" s="392"/>
      <c r="B4" s="394"/>
      <c r="C4" s="91" t="str">
        <f>+CONCATENATE(LEFT('1.sz.mell.'!C3,4)+1,".")</f>
        <v>2025.</v>
      </c>
      <c r="D4" s="91" t="str">
        <f>+CONCATENATE(LEFT('1.sz.mell.'!C3,4)+2,".")</f>
        <v>2026.</v>
      </c>
      <c r="E4" s="91" t="str">
        <f>+CONCATENATE(LEFT('1.sz.mell.'!C3,4)+3,".")</f>
        <v>2027.</v>
      </c>
      <c r="F4" s="390"/>
    </row>
    <row r="5" spans="1:7" ht="15.75" thickBot="1" x14ac:dyDescent="0.3">
      <c r="A5" s="93">
        <v>1</v>
      </c>
      <c r="B5" s="94">
        <v>2</v>
      </c>
      <c r="C5" s="94">
        <v>3</v>
      </c>
      <c r="D5" s="94">
        <v>4</v>
      </c>
      <c r="E5" s="94">
        <v>5</v>
      </c>
      <c r="F5" s="95">
        <v>6</v>
      </c>
    </row>
    <row r="6" spans="1:7" x14ac:dyDescent="0.25">
      <c r="A6" s="92" t="s">
        <v>9</v>
      </c>
      <c r="B6" s="101"/>
      <c r="C6" s="335"/>
      <c r="D6" s="335"/>
      <c r="E6" s="335"/>
      <c r="F6" s="336">
        <f>SUM(C6:E6)</f>
        <v>0</v>
      </c>
    </row>
    <row r="7" spans="1:7" x14ac:dyDescent="0.25">
      <c r="A7" s="90" t="s">
        <v>10</v>
      </c>
      <c r="B7" s="102"/>
      <c r="C7" s="337"/>
      <c r="D7" s="337"/>
      <c r="E7" s="337"/>
      <c r="F7" s="338">
        <f>SUM(C7:E7)</f>
        <v>0</v>
      </c>
    </row>
    <row r="8" spans="1:7" x14ac:dyDescent="0.25">
      <c r="A8" s="90" t="s">
        <v>11</v>
      </c>
      <c r="B8" s="102"/>
      <c r="C8" s="337"/>
      <c r="D8" s="337"/>
      <c r="E8" s="337"/>
      <c r="F8" s="338">
        <f>SUM(C8:E8)</f>
        <v>0</v>
      </c>
    </row>
    <row r="9" spans="1:7" x14ac:dyDescent="0.25">
      <c r="A9" s="90" t="s">
        <v>12</v>
      </c>
      <c r="B9" s="102"/>
      <c r="C9" s="337"/>
      <c r="D9" s="337"/>
      <c r="E9" s="337"/>
      <c r="F9" s="338">
        <f>SUM(C9:E9)</f>
        <v>0</v>
      </c>
    </row>
    <row r="10" spans="1:7" ht="15.75" thickBot="1" x14ac:dyDescent="0.3">
      <c r="A10" s="97" t="s">
        <v>13</v>
      </c>
      <c r="B10" s="103"/>
      <c r="C10" s="339"/>
      <c r="D10" s="339"/>
      <c r="E10" s="339"/>
      <c r="F10" s="338">
        <f>SUM(C10:E10)</f>
        <v>0</v>
      </c>
    </row>
    <row r="11" spans="1:7" s="279" customFormat="1" thickBot="1" x14ac:dyDescent="0.25">
      <c r="A11" s="278" t="s">
        <v>14</v>
      </c>
      <c r="B11" s="98" t="s">
        <v>110</v>
      </c>
      <c r="C11" s="340">
        <f>SUM(C6:C10)</f>
        <v>0</v>
      </c>
      <c r="D11" s="340">
        <f>SUM(D6:D10)</f>
        <v>0</v>
      </c>
      <c r="E11" s="340">
        <f>SUM(E6:E10)</f>
        <v>0</v>
      </c>
      <c r="F11" s="34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...../2024. (....) önkormányzati határozathoz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1"/>
  <sheetViews>
    <sheetView view="pageLayout" zoomScaleNormal="120" workbookViewId="0">
      <selection activeCell="B2" sqref="B2"/>
    </sheetView>
  </sheetViews>
  <sheetFormatPr defaultRowHeight="15" x14ac:dyDescent="0.25"/>
  <cols>
    <col min="1" max="1" width="5.6640625" style="88" customWidth="1"/>
    <col min="2" max="2" width="68.6640625" style="88" customWidth="1"/>
    <col min="3" max="3" width="19.5" style="88" customWidth="1"/>
    <col min="4" max="16384" width="9.33203125" style="88"/>
  </cols>
  <sheetData>
    <row r="1" spans="1:4" ht="46.5" customHeight="1" x14ac:dyDescent="0.25">
      <c r="A1" s="387" t="s">
        <v>248</v>
      </c>
      <c r="B1" s="387"/>
      <c r="C1" s="387"/>
    </row>
    <row r="2" spans="1:4" ht="15.95" customHeight="1" thickBot="1" x14ac:dyDescent="0.3">
      <c r="A2" s="89"/>
      <c r="B2" s="89"/>
      <c r="C2" s="99" t="s">
        <v>44</v>
      </c>
      <c r="D2" s="96"/>
    </row>
    <row r="3" spans="1:4" ht="26.25" customHeight="1" thickBot="1" x14ac:dyDescent="0.3">
      <c r="A3" s="104" t="s">
        <v>7</v>
      </c>
      <c r="B3" s="105" t="s">
        <v>108</v>
      </c>
      <c r="C3" s="106" t="str">
        <f>+'1.sz.mell.'!C3</f>
        <v>2024. évi előirányzat</v>
      </c>
    </row>
    <row r="4" spans="1:4" ht="15.75" thickBot="1" x14ac:dyDescent="0.3">
      <c r="A4" s="107">
        <v>1</v>
      </c>
      <c r="B4" s="108">
        <v>2</v>
      </c>
      <c r="C4" s="109">
        <v>3</v>
      </c>
    </row>
    <row r="5" spans="1:4" ht="24.75" x14ac:dyDescent="0.25">
      <c r="A5" s="110" t="s">
        <v>9</v>
      </c>
      <c r="B5" s="226" t="s">
        <v>206</v>
      </c>
      <c r="C5" s="331" t="s">
        <v>250</v>
      </c>
    </row>
    <row r="6" spans="1:4" x14ac:dyDescent="0.25">
      <c r="A6" s="111" t="s">
        <v>10</v>
      </c>
      <c r="B6" s="226" t="s">
        <v>207</v>
      </c>
      <c r="C6" s="332" t="s">
        <v>250</v>
      </c>
    </row>
    <row r="7" spans="1:4" ht="24.75" x14ac:dyDescent="0.25">
      <c r="A7" s="111" t="s">
        <v>11</v>
      </c>
      <c r="B7" s="227" t="s">
        <v>142</v>
      </c>
      <c r="C7" s="332" t="s">
        <v>250</v>
      </c>
    </row>
    <row r="8" spans="1:4" x14ac:dyDescent="0.25">
      <c r="A8" s="112" t="s">
        <v>12</v>
      </c>
      <c r="B8" s="227" t="s">
        <v>141</v>
      </c>
      <c r="C8" s="333" t="s">
        <v>250</v>
      </c>
    </row>
    <row r="9" spans="1:4" ht="15.75" thickBot="1" x14ac:dyDescent="0.3">
      <c r="A9" s="111" t="s">
        <v>13</v>
      </c>
      <c r="B9" s="304" t="s">
        <v>230</v>
      </c>
      <c r="C9" s="332" t="s">
        <v>250</v>
      </c>
    </row>
    <row r="10" spans="1:4" ht="15.75" thickBot="1" x14ac:dyDescent="0.3">
      <c r="A10" s="396" t="s">
        <v>111</v>
      </c>
      <c r="B10" s="397"/>
      <c r="C10" s="334" t="s">
        <v>250</v>
      </c>
    </row>
    <row r="11" spans="1:4" ht="23.25" customHeight="1" x14ac:dyDescent="0.25">
      <c r="A11" s="398" t="s">
        <v>118</v>
      </c>
      <c r="B11" s="398"/>
      <c r="C11" s="398"/>
    </row>
  </sheetData>
  <mergeCells count="3">
    <mergeCell ref="A1:C1"/>
    <mergeCell ref="A10:B10"/>
    <mergeCell ref="A11:C11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6. melléklet a ...../2024. (....) önkormányzati határozathoz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6" sqref="C6"/>
    </sheetView>
  </sheetViews>
  <sheetFormatPr defaultRowHeight="15" x14ac:dyDescent="0.25"/>
  <cols>
    <col min="1" max="1" width="5.6640625" style="88" customWidth="1"/>
    <col min="2" max="2" width="66.83203125" style="88" customWidth="1"/>
    <col min="3" max="3" width="27" style="88" customWidth="1"/>
    <col min="4" max="16384" width="9.33203125" style="88"/>
  </cols>
  <sheetData>
    <row r="1" spans="1:4" ht="33" customHeight="1" x14ac:dyDescent="0.25">
      <c r="A1" s="387" t="str">
        <f>+CONCATENATE("Ibrány Város Roma Nemzetiségi Önkormányzat ",LEFT('1.sz.mell.'!C3,4),".  évi adósságot keletkeztető fejlesztési céljai")</f>
        <v>Ibrány Város Roma Nemzetiségi Önkormányzat 2024.  évi adósságot keletkeztető fejlesztési céljai</v>
      </c>
      <c r="B1" s="387"/>
      <c r="C1" s="387"/>
    </row>
    <row r="2" spans="1:4" ht="15.95" customHeight="1" thickBot="1" x14ac:dyDescent="0.3">
      <c r="A2" s="89"/>
      <c r="B2" s="89"/>
      <c r="C2" s="99" t="s">
        <v>44</v>
      </c>
      <c r="D2" s="96"/>
    </row>
    <row r="3" spans="1:4" ht="26.25" customHeight="1" thickBot="1" x14ac:dyDescent="0.3">
      <c r="A3" s="104" t="s">
        <v>7</v>
      </c>
      <c r="B3" s="105" t="s">
        <v>112</v>
      </c>
      <c r="C3" s="106" t="s">
        <v>117</v>
      </c>
    </row>
    <row r="4" spans="1:4" ht="15.75" thickBot="1" x14ac:dyDescent="0.3">
      <c r="A4" s="107">
        <v>1</v>
      </c>
      <c r="B4" s="108">
        <v>2</v>
      </c>
      <c r="C4" s="109">
        <v>3</v>
      </c>
    </row>
    <row r="5" spans="1:4" x14ac:dyDescent="0.25">
      <c r="A5" s="110" t="s">
        <v>9</v>
      </c>
      <c r="B5" s="116"/>
      <c r="C5" s="113"/>
    </row>
    <row r="6" spans="1:4" x14ac:dyDescent="0.25">
      <c r="A6" s="111" t="s">
        <v>10</v>
      </c>
      <c r="B6" s="117"/>
      <c r="C6" s="114"/>
    </row>
    <row r="7" spans="1:4" ht="15.75" thickBot="1" x14ac:dyDescent="0.3">
      <c r="A7" s="112" t="s">
        <v>11</v>
      </c>
      <c r="B7" s="118"/>
      <c r="C7" s="115"/>
    </row>
    <row r="8" spans="1:4" s="279" customFormat="1" ht="17.25" customHeight="1" thickBot="1" x14ac:dyDescent="0.25">
      <c r="A8" s="280" t="s">
        <v>12</v>
      </c>
      <c r="B8" s="85" t="s">
        <v>113</v>
      </c>
      <c r="C8" s="334" t="s">
        <v>250</v>
      </c>
    </row>
  </sheetData>
  <mergeCells count="1">
    <mergeCell ref="A1:C1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7. melléklet a ...../2024. (....) önkormányzati határozathoz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F54"/>
  <sheetViews>
    <sheetView tabSelected="1" zoomScaleNormal="100" zoomScaleSheetLayoutView="85" workbookViewId="0">
      <selection activeCell="F5" sqref="F5:F54"/>
    </sheetView>
  </sheetViews>
  <sheetFormatPr defaultRowHeight="12.75" x14ac:dyDescent="0.2"/>
  <cols>
    <col min="1" max="1" width="13.6640625" style="231" customWidth="1"/>
    <col min="2" max="2" width="65" style="232" customWidth="1"/>
    <col min="3" max="3" width="16.33203125" style="233" customWidth="1"/>
    <col min="4" max="4" width="15.6640625" style="138" customWidth="1"/>
    <col min="5" max="5" width="13.6640625" style="138" customWidth="1"/>
    <col min="6" max="6" width="15.1640625" style="138" customWidth="1"/>
    <col min="7" max="16384" width="9.33203125" style="138"/>
  </cols>
  <sheetData>
    <row r="1" spans="1:6" s="127" customFormat="1" ht="16.5" customHeight="1" thickBot="1" x14ac:dyDescent="0.25">
      <c r="A1" s="126"/>
      <c r="B1" s="128"/>
      <c r="C1" s="305" t="str">
        <f>+CONCATENATE("8. melléklet a ……/",LEFT('1.sz.mell.'!C3,4),". (….) önkormányzati határozathoz")</f>
        <v>8. melléklet a ……/2024. (….) önkormányzati határozathoz</v>
      </c>
    </row>
    <row r="2" spans="1:6" s="270" customFormat="1" ht="21" customHeight="1" x14ac:dyDescent="0.2">
      <c r="A2" s="244" t="s">
        <v>48</v>
      </c>
      <c r="B2" s="323" t="s">
        <v>249</v>
      </c>
      <c r="C2" s="431" t="s">
        <v>43</v>
      </c>
      <c r="D2" s="431"/>
      <c r="E2" s="431"/>
      <c r="F2" s="432"/>
    </row>
    <row r="3" spans="1:6" s="270" customFormat="1" ht="30.75" customHeight="1" thickBot="1" x14ac:dyDescent="0.25">
      <c r="A3" s="438" t="s">
        <v>114</v>
      </c>
      <c r="B3" s="324"/>
      <c r="C3" s="433"/>
      <c r="D3" s="433"/>
      <c r="E3" s="433"/>
      <c r="F3" s="434"/>
    </row>
    <row r="4" spans="1:6" s="271" customFormat="1" ht="15.95" customHeight="1" thickBot="1" x14ac:dyDescent="0.3">
      <c r="A4" s="129"/>
      <c r="B4" s="129"/>
      <c r="C4" s="130"/>
      <c r="D4" s="130" t="s">
        <v>252</v>
      </c>
    </row>
    <row r="5" spans="1:6" ht="24.75" thickBot="1" x14ac:dyDescent="0.25">
      <c r="A5" s="245" t="s">
        <v>115</v>
      </c>
      <c r="B5" s="131" t="s">
        <v>246</v>
      </c>
      <c r="C5" s="215" t="str">
        <f>+'1.sz.mell.'!C3</f>
        <v>2024. évi előirányzat</v>
      </c>
      <c r="D5" s="215" t="str">
        <f>+'1.sz.mell.'!D3</f>
        <v>I. módosítás</v>
      </c>
      <c r="E5" s="215" t="str">
        <f>+'1.sz.mell.'!E3</f>
        <v>II. módosítás</v>
      </c>
      <c r="F5" s="215" t="str">
        <f>+'1.sz.mell.'!F3</f>
        <v>III. módosítás</v>
      </c>
    </row>
    <row r="6" spans="1:6" s="272" customFormat="1" ht="12.95" customHeight="1" thickBot="1" x14ac:dyDescent="0.25">
      <c r="A6" s="123">
        <v>1</v>
      </c>
      <c r="B6" s="124">
        <v>2</v>
      </c>
      <c r="C6" s="125">
        <v>3</v>
      </c>
      <c r="D6" s="125">
        <v>4</v>
      </c>
      <c r="E6" s="125">
        <v>5</v>
      </c>
      <c r="F6" s="125">
        <v>6</v>
      </c>
    </row>
    <row r="7" spans="1:6" s="272" customFormat="1" ht="15.95" customHeight="1" thickBot="1" x14ac:dyDescent="0.25">
      <c r="A7" s="436"/>
      <c r="B7" s="437" t="s">
        <v>45</v>
      </c>
      <c r="C7" s="435"/>
      <c r="D7" s="435"/>
      <c r="E7" s="435"/>
      <c r="F7" s="435"/>
    </row>
    <row r="8" spans="1:6" s="272" customFormat="1" ht="12" customHeight="1" thickBot="1" x14ac:dyDescent="0.25">
      <c r="A8" s="24" t="s">
        <v>9</v>
      </c>
      <c r="B8" s="16" t="s">
        <v>182</v>
      </c>
      <c r="C8" s="164">
        <f>SUM(C9:C13)</f>
        <v>0</v>
      </c>
      <c r="D8" s="164">
        <f>SUM(D9:D13)</f>
        <v>0</v>
      </c>
      <c r="E8" s="164">
        <f>SUM(E9:E13)</f>
        <v>0</v>
      </c>
      <c r="F8" s="164">
        <f>SUM(F9:F13)</f>
        <v>0</v>
      </c>
    </row>
    <row r="9" spans="1:6" s="220" customFormat="1" ht="12" customHeight="1" x14ac:dyDescent="0.2">
      <c r="A9" s="261" t="s">
        <v>74</v>
      </c>
      <c r="B9" s="252" t="s">
        <v>183</v>
      </c>
      <c r="C9" s="167"/>
      <c r="D9" s="167"/>
      <c r="E9" s="167"/>
      <c r="F9" s="167"/>
    </row>
    <row r="10" spans="1:6" s="273" customFormat="1" ht="12" customHeight="1" x14ac:dyDescent="0.2">
      <c r="A10" s="262" t="s">
        <v>75</v>
      </c>
      <c r="B10" s="253" t="s">
        <v>184</v>
      </c>
      <c r="C10" s="166"/>
      <c r="D10" s="166"/>
      <c r="E10" s="166"/>
      <c r="F10" s="166"/>
    </row>
    <row r="11" spans="1:6" s="273" customFormat="1" ht="12" customHeight="1" x14ac:dyDescent="0.2">
      <c r="A11" s="262" t="s">
        <v>76</v>
      </c>
      <c r="B11" s="253" t="s">
        <v>185</v>
      </c>
      <c r="C11" s="166"/>
      <c r="D11" s="166"/>
      <c r="E11" s="166"/>
      <c r="F11" s="166"/>
    </row>
    <row r="12" spans="1:6" s="273" customFormat="1" ht="12" customHeight="1" x14ac:dyDescent="0.2">
      <c r="A12" s="262" t="s">
        <v>77</v>
      </c>
      <c r="B12" s="253" t="s">
        <v>186</v>
      </c>
      <c r="C12" s="166"/>
      <c r="D12" s="166"/>
      <c r="E12" s="166"/>
      <c r="F12" s="166"/>
    </row>
    <row r="13" spans="1:6" s="273" customFormat="1" ht="12" customHeight="1" thickBot="1" x14ac:dyDescent="0.25">
      <c r="A13" s="262" t="s">
        <v>89</v>
      </c>
      <c r="B13" s="253" t="s">
        <v>187</v>
      </c>
      <c r="C13" s="166"/>
      <c r="D13" s="166"/>
      <c r="E13" s="166"/>
      <c r="F13" s="166"/>
    </row>
    <row r="14" spans="1:6" s="220" customFormat="1" ht="12" customHeight="1" thickBot="1" x14ac:dyDescent="0.25">
      <c r="A14" s="24" t="s">
        <v>10</v>
      </c>
      <c r="B14" s="160" t="s">
        <v>150</v>
      </c>
      <c r="C14" s="275">
        <v>6040000</v>
      </c>
      <c r="D14" s="275">
        <v>6040000</v>
      </c>
      <c r="E14" s="275">
        <f>6040000+667664</f>
        <v>6707664</v>
      </c>
      <c r="F14" s="275">
        <f>6040000+667664</f>
        <v>6707664</v>
      </c>
    </row>
    <row r="15" spans="1:6" s="273" customFormat="1" ht="12" customHeight="1" thickBot="1" x14ac:dyDescent="0.25">
      <c r="A15" s="24" t="s">
        <v>11</v>
      </c>
      <c r="B15" s="16" t="s">
        <v>162</v>
      </c>
      <c r="C15" s="275"/>
      <c r="D15" s="275"/>
      <c r="E15" s="275"/>
      <c r="F15" s="275"/>
    </row>
    <row r="16" spans="1:6" s="273" customFormat="1" ht="12" customHeight="1" thickBot="1" x14ac:dyDescent="0.25">
      <c r="A16" s="24" t="s">
        <v>12</v>
      </c>
      <c r="B16" s="16" t="s">
        <v>181</v>
      </c>
      <c r="C16" s="275"/>
      <c r="D16" s="275"/>
      <c r="E16" s="275"/>
      <c r="F16" s="275"/>
    </row>
    <row r="17" spans="1:6" s="273" customFormat="1" ht="12" customHeight="1" thickBot="1" x14ac:dyDescent="0.25">
      <c r="A17" s="24" t="s">
        <v>13</v>
      </c>
      <c r="B17" s="16" t="s">
        <v>3</v>
      </c>
      <c r="C17" s="275"/>
      <c r="D17" s="275"/>
      <c r="E17" s="275"/>
      <c r="F17" s="275"/>
    </row>
    <row r="18" spans="1:6" s="273" customFormat="1" ht="12" customHeight="1" thickBot="1" x14ac:dyDescent="0.25">
      <c r="A18" s="24" t="s">
        <v>14</v>
      </c>
      <c r="B18" s="16" t="s">
        <v>151</v>
      </c>
      <c r="C18" s="275"/>
      <c r="D18" s="275"/>
      <c r="E18" s="275"/>
      <c r="F18" s="275">
        <v>3006050</v>
      </c>
    </row>
    <row r="19" spans="1:6" s="273" customFormat="1" ht="12" customHeight="1" thickBot="1" x14ac:dyDescent="0.25">
      <c r="A19" s="24" t="s">
        <v>15</v>
      </c>
      <c r="B19" s="160" t="s">
        <v>176</v>
      </c>
      <c r="C19" s="275"/>
      <c r="D19" s="275"/>
      <c r="E19" s="275"/>
      <c r="F19" s="275"/>
    </row>
    <row r="20" spans="1:6" s="273" customFormat="1" ht="12" customHeight="1" thickBot="1" x14ac:dyDescent="0.25">
      <c r="A20" s="24" t="s">
        <v>16</v>
      </c>
      <c r="B20" s="16" t="s">
        <v>208</v>
      </c>
      <c r="C20" s="170">
        <f>+C8+C14+C15+C16+C17+C18+C19</f>
        <v>6040000</v>
      </c>
      <c r="D20" s="170">
        <f>+D8+D14+D15+D16+D17+D18+D19</f>
        <v>6040000</v>
      </c>
      <c r="E20" s="170">
        <f>+E8+E14+E15+E16+E17+E18+E19</f>
        <v>6707664</v>
      </c>
      <c r="F20" s="170">
        <f>+F8+F14+F15+F16+F17+F18+F19</f>
        <v>9713714</v>
      </c>
    </row>
    <row r="21" spans="1:6" s="273" customFormat="1" ht="12" customHeight="1" thickBot="1" x14ac:dyDescent="0.2">
      <c r="A21" s="263" t="s">
        <v>17</v>
      </c>
      <c r="B21" s="160" t="s">
        <v>190</v>
      </c>
      <c r="C21" s="164">
        <f>SUM(C22:C26)</f>
        <v>2775795</v>
      </c>
      <c r="D21" s="164">
        <f>SUM(D22:D26)</f>
        <v>3180434</v>
      </c>
      <c r="E21" s="164">
        <f>SUM(E22:E26)</f>
        <v>3180434</v>
      </c>
      <c r="F21" s="164">
        <f>SUM(F22:F26)</f>
        <v>3180434</v>
      </c>
    </row>
    <row r="22" spans="1:6" s="273" customFormat="1" ht="12" customHeight="1" x14ac:dyDescent="0.2">
      <c r="A22" s="262" t="s">
        <v>177</v>
      </c>
      <c r="B22" s="252" t="s">
        <v>193</v>
      </c>
      <c r="C22" s="169"/>
      <c r="D22" s="169"/>
      <c r="E22" s="169"/>
      <c r="F22" s="169"/>
    </row>
    <row r="23" spans="1:6" s="273" customFormat="1" ht="12" customHeight="1" x14ac:dyDescent="0.2">
      <c r="A23" s="262" t="s">
        <v>178</v>
      </c>
      <c r="B23" s="253" t="s">
        <v>194</v>
      </c>
      <c r="C23" s="169"/>
      <c r="D23" s="169"/>
      <c r="E23" s="169"/>
      <c r="F23" s="169"/>
    </row>
    <row r="24" spans="1:6" s="273" customFormat="1" ht="12" customHeight="1" x14ac:dyDescent="0.2">
      <c r="A24" s="262" t="s">
        <v>179</v>
      </c>
      <c r="B24" s="253" t="s">
        <v>195</v>
      </c>
      <c r="C24" s="169">
        <v>2775795</v>
      </c>
      <c r="D24" s="169">
        <f>2775795+404639</f>
        <v>3180434</v>
      </c>
      <c r="E24" s="169">
        <f>2775795+404639</f>
        <v>3180434</v>
      </c>
      <c r="F24" s="169">
        <f>2775795+404639</f>
        <v>3180434</v>
      </c>
    </row>
    <row r="25" spans="1:6" s="273" customFormat="1" ht="12" customHeight="1" x14ac:dyDescent="0.2">
      <c r="A25" s="262" t="s">
        <v>191</v>
      </c>
      <c r="B25" s="253" t="s">
        <v>196</v>
      </c>
      <c r="C25" s="169"/>
      <c r="D25" s="169"/>
      <c r="E25" s="169"/>
      <c r="F25" s="169"/>
    </row>
    <row r="26" spans="1:6" s="220" customFormat="1" ht="12" customHeight="1" thickBot="1" x14ac:dyDescent="0.25">
      <c r="A26" s="262" t="s">
        <v>192</v>
      </c>
      <c r="B26" s="254" t="s">
        <v>147</v>
      </c>
      <c r="C26" s="169"/>
      <c r="D26" s="169"/>
      <c r="E26" s="169"/>
      <c r="F26" s="169"/>
    </row>
    <row r="27" spans="1:6" s="220" customFormat="1" ht="12" customHeight="1" thickBot="1" x14ac:dyDescent="0.2">
      <c r="A27" s="263" t="s">
        <v>18</v>
      </c>
      <c r="B27" s="160" t="s">
        <v>148</v>
      </c>
      <c r="C27" s="275"/>
      <c r="D27" s="275"/>
      <c r="E27" s="275"/>
      <c r="F27" s="275"/>
    </row>
    <row r="28" spans="1:6" s="220" customFormat="1" ht="12" customHeight="1" thickBot="1" x14ac:dyDescent="0.2">
      <c r="A28" s="263" t="s">
        <v>19</v>
      </c>
      <c r="B28" s="255" t="s">
        <v>209</v>
      </c>
      <c r="C28" s="170">
        <f>+C21+C27</f>
        <v>2775795</v>
      </c>
      <c r="D28" s="170">
        <f>+D21+D27</f>
        <v>3180434</v>
      </c>
      <c r="E28" s="170">
        <f>+E21+E27</f>
        <v>3180434</v>
      </c>
      <c r="F28" s="170">
        <f>+F21+F27</f>
        <v>3180434</v>
      </c>
    </row>
    <row r="29" spans="1:6" s="220" customFormat="1" ht="12" customHeight="1" thickBot="1" x14ac:dyDescent="0.2">
      <c r="A29" s="264" t="s">
        <v>20</v>
      </c>
      <c r="B29" s="256" t="s">
        <v>210</v>
      </c>
      <c r="C29" s="170">
        <f>+C20+C28</f>
        <v>8815795</v>
      </c>
      <c r="D29" s="170">
        <f>+D20+D28</f>
        <v>9220434</v>
      </c>
      <c r="E29" s="170">
        <f>+E20+E28</f>
        <v>9888098</v>
      </c>
      <c r="F29" s="170">
        <f>+F20+F28</f>
        <v>12894148</v>
      </c>
    </row>
    <row r="30" spans="1:6" s="273" customFormat="1" ht="15" customHeight="1" x14ac:dyDescent="0.2">
      <c r="A30" s="133"/>
      <c r="B30" s="134"/>
      <c r="C30" s="217"/>
      <c r="D30" s="217"/>
      <c r="E30" s="217"/>
      <c r="F30" s="217"/>
    </row>
    <row r="31" spans="1:6" ht="13.5" thickBot="1" x14ac:dyDescent="0.25">
      <c r="A31" s="265"/>
      <c r="B31" s="135"/>
      <c r="C31" s="218"/>
      <c r="D31" s="218"/>
      <c r="E31" s="218"/>
      <c r="F31" s="218"/>
    </row>
    <row r="32" spans="1:6" s="272" customFormat="1" ht="16.5" customHeight="1" thickBot="1" x14ac:dyDescent="0.25">
      <c r="A32" s="136"/>
      <c r="B32" s="137" t="s">
        <v>46</v>
      </c>
      <c r="C32" s="219"/>
      <c r="D32" s="219"/>
      <c r="E32" s="219"/>
      <c r="F32" s="219"/>
    </row>
    <row r="33" spans="1:6" s="274" customFormat="1" ht="12" customHeight="1" thickBot="1" x14ac:dyDescent="0.25">
      <c r="A33" s="246" t="s">
        <v>9</v>
      </c>
      <c r="B33" s="23" t="s">
        <v>217</v>
      </c>
      <c r="C33" s="163">
        <f>SUM(C34:C39)</f>
        <v>8513433</v>
      </c>
      <c r="D33" s="163">
        <f>SUM(D34:D39)</f>
        <v>8918072</v>
      </c>
      <c r="E33" s="163">
        <f>SUM(E34:E39)</f>
        <v>9585736</v>
      </c>
      <c r="F33" s="163">
        <f>SUM(F34:F39)</f>
        <v>12588188</v>
      </c>
    </row>
    <row r="34" spans="1:6" ht="12" customHeight="1" x14ac:dyDescent="0.2">
      <c r="A34" s="266" t="s">
        <v>74</v>
      </c>
      <c r="B34" s="7" t="s">
        <v>39</v>
      </c>
      <c r="C34" s="165">
        <v>788040</v>
      </c>
      <c r="D34" s="165">
        <f>788040+554928</f>
        <v>1342968</v>
      </c>
      <c r="E34" s="165">
        <f>788040+554928</f>
        <v>1342968</v>
      </c>
      <c r="F34" s="165">
        <f>788040+554928</f>
        <v>1342968</v>
      </c>
    </row>
    <row r="35" spans="1:6" ht="12" customHeight="1" x14ac:dyDescent="0.2">
      <c r="A35" s="262" t="s">
        <v>75</v>
      </c>
      <c r="B35" s="5" t="s">
        <v>99</v>
      </c>
      <c r="C35" s="166">
        <v>102445</v>
      </c>
      <c r="D35" s="166">
        <f>102445+72141</f>
        <v>174586</v>
      </c>
      <c r="E35" s="166">
        <f>102445+72141</f>
        <v>174586</v>
      </c>
      <c r="F35" s="166">
        <f>102445+72141</f>
        <v>174586</v>
      </c>
    </row>
    <row r="36" spans="1:6" ht="12" customHeight="1" x14ac:dyDescent="0.2">
      <c r="A36" s="262" t="s">
        <v>76</v>
      </c>
      <c r="B36" s="5" t="s">
        <v>87</v>
      </c>
      <c r="C36" s="168">
        <v>7122948</v>
      </c>
      <c r="D36" s="168">
        <f>7122948-222430</f>
        <v>6900518</v>
      </c>
      <c r="E36" s="168">
        <f>7122948-222430+667664</f>
        <v>7568182</v>
      </c>
      <c r="F36" s="168">
        <f>7122948-222430+667664-3598+3006050</f>
        <v>10570634</v>
      </c>
    </row>
    <row r="37" spans="1:6" ht="12" customHeight="1" x14ac:dyDescent="0.2">
      <c r="A37" s="262" t="s">
        <v>77</v>
      </c>
      <c r="B37" s="8" t="s">
        <v>100</v>
      </c>
      <c r="C37" s="168"/>
      <c r="D37" s="168"/>
      <c r="E37" s="168"/>
      <c r="F37" s="168"/>
    </row>
    <row r="38" spans="1:6" ht="12" customHeight="1" x14ac:dyDescent="0.2">
      <c r="A38" s="262" t="s">
        <v>89</v>
      </c>
      <c r="B38" s="5" t="s">
        <v>101</v>
      </c>
      <c r="C38" s="168">
        <v>500000</v>
      </c>
      <c r="D38" s="168">
        <v>500000</v>
      </c>
      <c r="E38" s="168">
        <v>500000</v>
      </c>
      <c r="F38" s="168">
        <v>500000</v>
      </c>
    </row>
    <row r="39" spans="1:6" ht="12" customHeight="1" x14ac:dyDescent="0.2">
      <c r="A39" s="262" t="s">
        <v>78</v>
      </c>
      <c r="B39" s="5" t="s">
        <v>40</v>
      </c>
      <c r="C39" s="168">
        <f>+C40+C41</f>
        <v>0</v>
      </c>
      <c r="D39" s="168">
        <f>+D40+D41</f>
        <v>0</v>
      </c>
      <c r="E39" s="168">
        <f>+E40+E41</f>
        <v>0</v>
      </c>
      <c r="F39" s="168">
        <f>+F40+F41</f>
        <v>0</v>
      </c>
    </row>
    <row r="40" spans="1:6" ht="12" customHeight="1" x14ac:dyDescent="0.2">
      <c r="A40" s="262" t="s">
        <v>79</v>
      </c>
      <c r="B40" s="5" t="s">
        <v>218</v>
      </c>
      <c r="C40" s="168"/>
      <c r="D40" s="168"/>
      <c r="E40" s="168"/>
      <c r="F40" s="168"/>
    </row>
    <row r="41" spans="1:6" ht="12" customHeight="1" thickBot="1" x14ac:dyDescent="0.25">
      <c r="A41" s="262" t="s">
        <v>86</v>
      </c>
      <c r="B41" s="14" t="s">
        <v>219</v>
      </c>
      <c r="C41" s="168"/>
      <c r="D41" s="168"/>
      <c r="E41" s="168"/>
      <c r="F41" s="168"/>
    </row>
    <row r="42" spans="1:6" ht="12" customHeight="1" thickBot="1" x14ac:dyDescent="0.25">
      <c r="A42" s="24" t="s">
        <v>10</v>
      </c>
      <c r="B42" s="22" t="s">
        <v>199</v>
      </c>
      <c r="C42" s="164">
        <f>+C43+C44+C45</f>
        <v>302362</v>
      </c>
      <c r="D42" s="164">
        <f>+D43+D44+D45</f>
        <v>302362</v>
      </c>
      <c r="E42" s="164">
        <f>+E43+E44+E45</f>
        <v>302362</v>
      </c>
      <c r="F42" s="164">
        <f>+F43+F44+F45</f>
        <v>305960</v>
      </c>
    </row>
    <row r="43" spans="1:6" ht="12" customHeight="1" x14ac:dyDescent="0.2">
      <c r="A43" s="261" t="s">
        <v>80</v>
      </c>
      <c r="B43" s="5" t="s">
        <v>121</v>
      </c>
      <c r="C43" s="167">
        <v>302362</v>
      </c>
      <c r="D43" s="167">
        <v>302362</v>
      </c>
      <c r="E43" s="167">
        <v>302362</v>
      </c>
      <c r="F43" s="167">
        <f>302362+3598</f>
        <v>305960</v>
      </c>
    </row>
    <row r="44" spans="1:6" ht="12" customHeight="1" x14ac:dyDescent="0.2">
      <c r="A44" s="261" t="s">
        <v>81</v>
      </c>
      <c r="B44" s="9" t="s">
        <v>102</v>
      </c>
      <c r="C44" s="166"/>
      <c r="D44" s="166"/>
      <c r="E44" s="166"/>
      <c r="F44" s="166"/>
    </row>
    <row r="45" spans="1:6" ht="12" customHeight="1" thickBot="1" x14ac:dyDescent="0.25">
      <c r="A45" s="261" t="s">
        <v>82</v>
      </c>
      <c r="B45" s="162" t="s">
        <v>123</v>
      </c>
      <c r="C45" s="142"/>
      <c r="D45" s="142"/>
      <c r="E45" s="142"/>
      <c r="F45" s="142"/>
    </row>
    <row r="46" spans="1:6" ht="12" customHeight="1" thickBot="1" x14ac:dyDescent="0.25">
      <c r="A46" s="24" t="s">
        <v>11</v>
      </c>
      <c r="B46" s="83" t="s">
        <v>220</v>
      </c>
      <c r="C46" s="164">
        <f>+C33+C42</f>
        <v>8815795</v>
      </c>
      <c r="D46" s="164">
        <f>+D33+D42</f>
        <v>9220434</v>
      </c>
      <c r="E46" s="164">
        <f>+E33+E42</f>
        <v>9888098</v>
      </c>
      <c r="F46" s="164">
        <f>+F33+F42</f>
        <v>12894148</v>
      </c>
    </row>
    <row r="47" spans="1:6" ht="12" customHeight="1" thickBot="1" x14ac:dyDescent="0.25">
      <c r="A47" s="24" t="s">
        <v>12</v>
      </c>
      <c r="B47" s="83" t="s">
        <v>231</v>
      </c>
      <c r="C47" s="164">
        <f>+C48+C49+C50</f>
        <v>0</v>
      </c>
      <c r="D47" s="164">
        <f>+D48+D49+D50</f>
        <v>0</v>
      </c>
      <c r="E47" s="164">
        <f>+E48+E49+E50</f>
        <v>0</v>
      </c>
      <c r="F47" s="164">
        <f>+F48+F49+F50</f>
        <v>0</v>
      </c>
    </row>
    <row r="48" spans="1:6" s="274" customFormat="1" ht="12" customHeight="1" x14ac:dyDescent="0.2">
      <c r="A48" s="261" t="s">
        <v>144</v>
      </c>
      <c r="B48" s="6" t="s">
        <v>200</v>
      </c>
      <c r="C48" s="142"/>
      <c r="D48" s="142"/>
      <c r="E48" s="142"/>
      <c r="F48" s="142"/>
    </row>
    <row r="49" spans="1:6" ht="12" customHeight="1" x14ac:dyDescent="0.2">
      <c r="A49" s="261" t="s">
        <v>145</v>
      </c>
      <c r="B49" s="6" t="s">
        <v>201</v>
      </c>
      <c r="C49" s="142"/>
      <c r="D49" s="142"/>
      <c r="E49" s="142"/>
      <c r="F49" s="142"/>
    </row>
    <row r="50" spans="1:6" ht="12" customHeight="1" thickBot="1" x14ac:dyDescent="0.25">
      <c r="A50" s="267" t="s">
        <v>146</v>
      </c>
      <c r="B50" s="4" t="s">
        <v>211</v>
      </c>
      <c r="C50" s="144"/>
      <c r="D50" s="144"/>
      <c r="E50" s="144"/>
      <c r="F50" s="144"/>
    </row>
    <row r="51" spans="1:6" ht="15" customHeight="1" thickBot="1" x14ac:dyDescent="0.25">
      <c r="A51" s="132" t="s">
        <v>13</v>
      </c>
      <c r="B51" s="296" t="s">
        <v>225</v>
      </c>
      <c r="C51" s="258">
        <f>+C46+C47</f>
        <v>8815795</v>
      </c>
      <c r="D51" s="258">
        <f>+D46+D47</f>
        <v>9220434</v>
      </c>
      <c r="E51" s="258">
        <f>+E46+E47</f>
        <v>9888098</v>
      </c>
      <c r="F51" s="258">
        <f>+F46+F47</f>
        <v>12894148</v>
      </c>
    </row>
    <row r="52" spans="1:6" ht="13.5" thickBot="1" x14ac:dyDescent="0.25">
      <c r="A52" s="228"/>
      <c r="B52" s="229"/>
      <c r="C52" s="230"/>
    </row>
    <row r="53" spans="1:6" ht="15" customHeight="1" thickBot="1" x14ac:dyDescent="0.25">
      <c r="A53" s="139" t="s">
        <v>232</v>
      </c>
      <c r="B53" s="140"/>
      <c r="C53" s="81">
        <v>0</v>
      </c>
      <c r="D53" s="81">
        <v>0</v>
      </c>
      <c r="E53" s="81">
        <v>0</v>
      </c>
      <c r="F53" s="81">
        <v>0</v>
      </c>
    </row>
    <row r="54" spans="1:6" ht="14.25" customHeight="1" thickBot="1" x14ac:dyDescent="0.25">
      <c r="A54" s="139" t="s">
        <v>116</v>
      </c>
      <c r="B54" s="140"/>
      <c r="C54" s="81">
        <v>0</v>
      </c>
      <c r="D54" s="81">
        <v>0</v>
      </c>
      <c r="E54" s="81">
        <v>0</v>
      </c>
      <c r="F54" s="81">
        <v>0</v>
      </c>
    </row>
  </sheetData>
  <sheetProtection formatCells="0"/>
  <mergeCells count="2">
    <mergeCell ref="C3:F3"/>
    <mergeCell ref="C2:F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8"/>
  <sheetViews>
    <sheetView view="pageLayout" topLeftCell="B7" zoomScaleNormal="100" zoomScaleSheetLayoutView="100" workbookViewId="0">
      <selection activeCell="E22" sqref="E22"/>
    </sheetView>
  </sheetViews>
  <sheetFormatPr defaultRowHeight="15.75" x14ac:dyDescent="0.25"/>
  <cols>
    <col min="1" max="1" width="9" style="224" customWidth="1"/>
    <col min="2" max="2" width="75.83203125" style="224" customWidth="1"/>
    <col min="3" max="3" width="15.5" style="225" customWidth="1"/>
    <col min="4" max="5" width="15.5" style="224" customWidth="1"/>
    <col min="6" max="6" width="9" style="249" customWidth="1"/>
    <col min="7" max="16384" width="9.33203125" style="249"/>
  </cols>
  <sheetData>
    <row r="1" spans="1:5" ht="15.95" customHeight="1" x14ac:dyDescent="0.25">
      <c r="A1" s="373" t="s">
        <v>6</v>
      </c>
      <c r="B1" s="373"/>
      <c r="C1" s="373"/>
      <c r="D1" s="373"/>
      <c r="E1" s="373"/>
    </row>
    <row r="2" spans="1:5" ht="15.95" customHeight="1" thickBot="1" x14ac:dyDescent="0.3">
      <c r="A2" s="374" t="s">
        <v>90</v>
      </c>
      <c r="B2" s="374"/>
      <c r="D2" s="87"/>
      <c r="E2" s="172" t="s">
        <v>122</v>
      </c>
    </row>
    <row r="3" spans="1:5" ht="38.1" customHeight="1" thickBot="1" x14ac:dyDescent="0.3">
      <c r="A3" s="18" t="s">
        <v>56</v>
      </c>
      <c r="B3" s="19" t="s">
        <v>8</v>
      </c>
      <c r="C3" s="19" t="str">
        <f>+CONCATENATE(LEFT('1.sz.mell.'!C3,4)-2,". évi tény")</f>
        <v>2022. évi tény</v>
      </c>
      <c r="D3" s="243" t="str">
        <f>+CONCATENATE(LEFT('1.sz.mell.'!C3,4)-1,". évi várható")</f>
        <v>2023. évi várható</v>
      </c>
      <c r="E3" s="100" t="str">
        <f>+'1.sz.mell.'!C3</f>
        <v>2024. évi előirányzat</v>
      </c>
    </row>
    <row r="4" spans="1:5" s="250" customFormat="1" ht="12" customHeight="1" thickBot="1" x14ac:dyDescent="0.25">
      <c r="A4" s="24">
        <v>1</v>
      </c>
      <c r="B4" s="25">
        <v>2</v>
      </c>
      <c r="C4" s="25">
        <v>3</v>
      </c>
      <c r="D4" s="25">
        <v>4</v>
      </c>
      <c r="E4" s="269">
        <v>5</v>
      </c>
    </row>
    <row r="5" spans="1:5" s="251" customFormat="1" ht="12" customHeight="1" thickBot="1" x14ac:dyDescent="0.25">
      <c r="A5" s="15" t="s">
        <v>9</v>
      </c>
      <c r="B5" s="16" t="s">
        <v>182</v>
      </c>
      <c r="C5" s="237">
        <f>+C6+C7+C8+C9+C10</f>
        <v>0</v>
      </c>
      <c r="D5" s="237">
        <f>+D6+D7+D8+D9+D10</f>
        <v>0</v>
      </c>
      <c r="E5" s="141">
        <f>+E6+E7+E8+E9+E10</f>
        <v>0</v>
      </c>
    </row>
    <row r="6" spans="1:5" s="251" customFormat="1" ht="12" customHeight="1" x14ac:dyDescent="0.2">
      <c r="A6" s="12" t="s">
        <v>74</v>
      </c>
      <c r="B6" s="293" t="s">
        <v>183</v>
      </c>
      <c r="C6" s="239"/>
      <c r="D6" s="239"/>
      <c r="E6" s="143"/>
    </row>
    <row r="7" spans="1:5" s="251" customFormat="1" ht="12" customHeight="1" x14ac:dyDescent="0.2">
      <c r="A7" s="11" t="s">
        <v>75</v>
      </c>
      <c r="B7" s="161" t="s">
        <v>184</v>
      </c>
      <c r="C7" s="238"/>
      <c r="D7" s="238"/>
      <c r="E7" s="142"/>
    </row>
    <row r="8" spans="1:5" s="251" customFormat="1" ht="12" customHeight="1" x14ac:dyDescent="0.2">
      <c r="A8" s="11" t="s">
        <v>76</v>
      </c>
      <c r="B8" s="161" t="s">
        <v>185</v>
      </c>
      <c r="C8" s="238"/>
      <c r="D8" s="238"/>
      <c r="E8" s="142"/>
    </row>
    <row r="9" spans="1:5" s="251" customFormat="1" ht="12" customHeight="1" x14ac:dyDescent="0.2">
      <c r="A9" s="11" t="s">
        <v>77</v>
      </c>
      <c r="B9" s="161" t="s">
        <v>186</v>
      </c>
      <c r="C9" s="238"/>
      <c r="D9" s="238"/>
      <c r="E9" s="142"/>
    </row>
    <row r="10" spans="1:5" s="251" customFormat="1" ht="12" customHeight="1" thickBot="1" x14ac:dyDescent="0.25">
      <c r="A10" s="11" t="s">
        <v>89</v>
      </c>
      <c r="B10" s="161" t="s">
        <v>187</v>
      </c>
      <c r="C10" s="238"/>
      <c r="D10" s="238"/>
      <c r="E10" s="142"/>
    </row>
    <row r="11" spans="1:5" s="251" customFormat="1" ht="12" customHeight="1" thickBot="1" x14ac:dyDescent="0.25">
      <c r="A11" s="15" t="s">
        <v>10</v>
      </c>
      <c r="B11" s="160" t="s">
        <v>150</v>
      </c>
      <c r="C11" s="276">
        <v>4671</v>
      </c>
      <c r="D11" s="276">
        <v>5961</v>
      </c>
      <c r="E11" s="277">
        <v>6040</v>
      </c>
    </row>
    <row r="12" spans="1:5" s="251" customFormat="1" ht="12" customHeight="1" thickBot="1" x14ac:dyDescent="0.25">
      <c r="A12" s="15" t="s">
        <v>11</v>
      </c>
      <c r="B12" s="16" t="s">
        <v>162</v>
      </c>
      <c r="C12" s="276"/>
      <c r="D12" s="276">
        <v>541</v>
      </c>
      <c r="E12" s="277"/>
    </row>
    <row r="13" spans="1:5" s="251" customFormat="1" ht="12" customHeight="1" thickBot="1" x14ac:dyDescent="0.25">
      <c r="A13" s="15" t="s">
        <v>96</v>
      </c>
      <c r="B13" s="160" t="s">
        <v>188</v>
      </c>
      <c r="C13" s="298">
        <v>2</v>
      </c>
      <c r="D13" s="298">
        <v>1</v>
      </c>
      <c r="E13" s="297"/>
    </row>
    <row r="14" spans="1:5" s="251" customFormat="1" ht="12" customHeight="1" thickBot="1" x14ac:dyDescent="0.25">
      <c r="A14" s="15" t="s">
        <v>13</v>
      </c>
      <c r="B14" s="160" t="s">
        <v>3</v>
      </c>
      <c r="C14" s="276"/>
      <c r="D14" s="276"/>
      <c r="E14" s="277"/>
    </row>
    <row r="15" spans="1:5" s="251" customFormat="1" ht="12" customHeight="1" thickBot="1" x14ac:dyDescent="0.25">
      <c r="A15" s="15" t="s">
        <v>14</v>
      </c>
      <c r="B15" s="160" t="s">
        <v>151</v>
      </c>
      <c r="C15" s="276"/>
      <c r="D15" s="276">
        <v>0</v>
      </c>
      <c r="E15" s="277"/>
    </row>
    <row r="16" spans="1:5" s="251" customFormat="1" ht="12" customHeight="1" thickBot="1" x14ac:dyDescent="0.25">
      <c r="A16" s="15" t="s">
        <v>98</v>
      </c>
      <c r="B16" s="160" t="s">
        <v>176</v>
      </c>
      <c r="C16" s="276"/>
      <c r="D16" s="276"/>
      <c r="E16" s="277"/>
    </row>
    <row r="17" spans="1:6" s="251" customFormat="1" ht="12" customHeight="1" thickBot="1" x14ac:dyDescent="0.25">
      <c r="A17" s="15" t="s">
        <v>16</v>
      </c>
      <c r="B17" s="16" t="s">
        <v>189</v>
      </c>
      <c r="C17" s="242">
        <f>+C5+C11+C12+C13+C14+C15+C16</f>
        <v>4673</v>
      </c>
      <c r="D17" s="242">
        <f>+D5+D11+D12+D13+D14+D15+D16</f>
        <v>6503</v>
      </c>
      <c r="E17" s="268">
        <f>+E5+E11+E12+E13+E14+E15+E16</f>
        <v>6040</v>
      </c>
    </row>
    <row r="18" spans="1:6" s="251" customFormat="1" ht="12" customHeight="1" thickBot="1" x14ac:dyDescent="0.25">
      <c r="A18" s="15" t="s">
        <v>17</v>
      </c>
      <c r="B18" s="160" t="s">
        <v>190</v>
      </c>
      <c r="C18" s="237">
        <f>SUM(C19:C23)</f>
        <v>19</v>
      </c>
      <c r="D18" s="237">
        <f>SUM(D19:D23)</f>
        <v>735</v>
      </c>
      <c r="E18" s="141">
        <f>SUM(E19:E23)</f>
        <v>2775</v>
      </c>
    </row>
    <row r="19" spans="1:6" s="251" customFormat="1" ht="12" customHeight="1" x14ac:dyDescent="0.2">
      <c r="A19" s="11" t="s">
        <v>177</v>
      </c>
      <c r="B19" s="161" t="s">
        <v>193</v>
      </c>
      <c r="C19" s="241"/>
      <c r="D19" s="241"/>
      <c r="E19" s="145"/>
    </row>
    <row r="20" spans="1:6" s="251" customFormat="1" ht="12" customHeight="1" x14ac:dyDescent="0.2">
      <c r="A20" s="11" t="s">
        <v>178</v>
      </c>
      <c r="B20" s="161" t="s">
        <v>194</v>
      </c>
      <c r="C20" s="241"/>
      <c r="D20" s="241"/>
      <c r="E20" s="145"/>
    </row>
    <row r="21" spans="1:6" s="251" customFormat="1" ht="12" customHeight="1" x14ac:dyDescent="0.2">
      <c r="A21" s="11" t="s">
        <v>179</v>
      </c>
      <c r="B21" s="161" t="s">
        <v>195</v>
      </c>
      <c r="C21" s="241">
        <v>19</v>
      </c>
      <c r="D21" s="241">
        <v>735</v>
      </c>
      <c r="E21" s="145">
        <v>2775</v>
      </c>
    </row>
    <row r="22" spans="1:6" s="251" customFormat="1" ht="12" customHeight="1" x14ac:dyDescent="0.2">
      <c r="A22" s="11" t="s">
        <v>191</v>
      </c>
      <c r="B22" s="161" t="s">
        <v>196</v>
      </c>
      <c r="C22" s="241"/>
      <c r="D22" s="241"/>
      <c r="E22" s="145"/>
    </row>
    <row r="23" spans="1:6" s="251" customFormat="1" ht="12" customHeight="1" thickBot="1" x14ac:dyDescent="0.25">
      <c r="A23" s="11" t="s">
        <v>192</v>
      </c>
      <c r="B23" s="161" t="s">
        <v>147</v>
      </c>
      <c r="C23" s="241"/>
      <c r="D23" s="241"/>
      <c r="E23" s="145"/>
    </row>
    <row r="24" spans="1:6" s="251" customFormat="1" ht="12" customHeight="1" thickBot="1" x14ac:dyDescent="0.25">
      <c r="A24" s="15" t="s">
        <v>18</v>
      </c>
      <c r="B24" s="160" t="s">
        <v>148</v>
      </c>
      <c r="C24" s="276"/>
      <c r="D24" s="276"/>
      <c r="E24" s="277"/>
    </row>
    <row r="25" spans="1:6" s="251" customFormat="1" ht="12" customHeight="1" thickBot="1" x14ac:dyDescent="0.25">
      <c r="A25" s="15" t="s">
        <v>19</v>
      </c>
      <c r="B25" s="295" t="s">
        <v>197</v>
      </c>
      <c r="C25" s="242">
        <f>+C18+C24</f>
        <v>19</v>
      </c>
      <c r="D25" s="242">
        <f>+D18+D24</f>
        <v>735</v>
      </c>
      <c r="E25" s="268">
        <f>+E18+E24</f>
        <v>2775</v>
      </c>
    </row>
    <row r="26" spans="1:6" s="251" customFormat="1" ht="12" customHeight="1" thickBot="1" x14ac:dyDescent="0.25">
      <c r="A26" s="15" t="s">
        <v>20</v>
      </c>
      <c r="B26" s="294" t="s">
        <v>198</v>
      </c>
      <c r="C26" s="242">
        <f>+C17+C25</f>
        <v>4692</v>
      </c>
      <c r="D26" s="242">
        <f>+D17+D25</f>
        <v>7238</v>
      </c>
      <c r="E26" s="268">
        <f>+E17+E25</f>
        <v>8815</v>
      </c>
    </row>
    <row r="27" spans="1:6" s="251" customFormat="1" ht="12" customHeight="1" x14ac:dyDescent="0.2">
      <c r="A27" s="221"/>
      <c r="B27" s="222"/>
      <c r="C27" s="223"/>
      <c r="D27" s="306"/>
      <c r="E27" s="307"/>
    </row>
    <row r="28" spans="1:6" s="251" customFormat="1" ht="12" customHeight="1" x14ac:dyDescent="0.2">
      <c r="A28" s="373" t="s">
        <v>37</v>
      </c>
      <c r="B28" s="373"/>
      <c r="C28" s="373"/>
      <c r="D28" s="373"/>
      <c r="E28" s="373"/>
    </row>
    <row r="29" spans="1:6" s="251" customFormat="1" ht="12" customHeight="1" thickBot="1" x14ac:dyDescent="0.25">
      <c r="A29" s="375" t="s">
        <v>91</v>
      </c>
      <c r="B29" s="375"/>
      <c r="C29" s="225"/>
      <c r="D29" s="87"/>
      <c r="E29" s="172" t="s">
        <v>122</v>
      </c>
    </row>
    <row r="30" spans="1:6" s="251" customFormat="1" ht="24" customHeight="1" thickBot="1" x14ac:dyDescent="0.25">
      <c r="A30" s="18" t="s">
        <v>7</v>
      </c>
      <c r="B30" s="19" t="s">
        <v>38</v>
      </c>
      <c r="C30" s="19" t="str">
        <f>+C3</f>
        <v>2022. évi tény</v>
      </c>
      <c r="D30" s="243" t="str">
        <f>+D3</f>
        <v>2023. évi várható</v>
      </c>
      <c r="E30" s="100" t="str">
        <f>+E3</f>
        <v>2024. évi előirányzat</v>
      </c>
      <c r="F30" s="308"/>
    </row>
    <row r="31" spans="1:6" s="251" customFormat="1" ht="12" customHeight="1" thickBot="1" x14ac:dyDescent="0.25">
      <c r="A31" s="24">
        <v>1</v>
      </c>
      <c r="B31" s="25">
        <v>2</v>
      </c>
      <c r="C31" s="25">
        <v>3</v>
      </c>
      <c r="D31" s="25">
        <v>4</v>
      </c>
      <c r="E31" s="26">
        <v>5</v>
      </c>
      <c r="F31" s="308"/>
    </row>
    <row r="32" spans="1:6" s="251" customFormat="1" ht="15" customHeight="1" thickBot="1" x14ac:dyDescent="0.25">
      <c r="A32" s="17" t="s">
        <v>9</v>
      </c>
      <c r="B32" s="23" t="s">
        <v>217</v>
      </c>
      <c r="C32" s="236">
        <f>SUM(C33:C38)</f>
        <v>3957</v>
      </c>
      <c r="D32" s="236">
        <f>SUM(D33:D38)</f>
        <v>3819</v>
      </c>
      <c r="E32" s="299">
        <f>SUM(E33:E38)</f>
        <v>8513</v>
      </c>
      <c r="F32" s="308"/>
    </row>
    <row r="33" spans="1:5" s="251" customFormat="1" ht="12.95" customHeight="1" x14ac:dyDescent="0.2">
      <c r="A33" s="13" t="s">
        <v>74</v>
      </c>
      <c r="B33" s="7" t="s">
        <v>39</v>
      </c>
      <c r="C33" s="301">
        <v>822</v>
      </c>
      <c r="D33" s="301">
        <v>666</v>
      </c>
      <c r="E33" s="300">
        <v>788</v>
      </c>
    </row>
    <row r="34" spans="1:5" ht="12" customHeight="1" x14ac:dyDescent="0.25">
      <c r="A34" s="11" t="s">
        <v>75</v>
      </c>
      <c r="B34" s="5" t="s">
        <v>99</v>
      </c>
      <c r="C34" s="238">
        <v>62</v>
      </c>
      <c r="D34" s="238">
        <v>58</v>
      </c>
      <c r="E34" s="142">
        <v>102</v>
      </c>
    </row>
    <row r="35" spans="1:5" ht="12" customHeight="1" x14ac:dyDescent="0.25">
      <c r="A35" s="11" t="s">
        <v>76</v>
      </c>
      <c r="B35" s="5" t="s">
        <v>87</v>
      </c>
      <c r="C35" s="240">
        <v>3073</v>
      </c>
      <c r="D35" s="240">
        <v>3095</v>
      </c>
      <c r="E35" s="144">
        <v>7123</v>
      </c>
    </row>
    <row r="36" spans="1:5" s="250" customFormat="1" ht="12" customHeight="1" x14ac:dyDescent="0.2">
      <c r="A36" s="11" t="s">
        <v>77</v>
      </c>
      <c r="B36" s="8" t="s">
        <v>100</v>
      </c>
      <c r="C36" s="240"/>
      <c r="D36" s="240"/>
      <c r="E36" s="144"/>
    </row>
    <row r="37" spans="1:5" s="250" customFormat="1" ht="12" customHeight="1" x14ac:dyDescent="0.2">
      <c r="A37" s="11" t="s">
        <v>89</v>
      </c>
      <c r="B37" s="8" t="s">
        <v>101</v>
      </c>
      <c r="C37" s="240"/>
      <c r="D37" s="240"/>
      <c r="E37" s="144">
        <v>500</v>
      </c>
    </row>
    <row r="38" spans="1:5" s="250" customFormat="1" ht="12" customHeight="1" x14ac:dyDescent="0.2">
      <c r="A38" s="11" t="s">
        <v>78</v>
      </c>
      <c r="B38" s="8" t="s">
        <v>40</v>
      </c>
      <c r="C38" s="240"/>
      <c r="D38" s="240"/>
      <c r="E38" s="144"/>
    </row>
    <row r="39" spans="1:5" s="250" customFormat="1" ht="12" customHeight="1" x14ac:dyDescent="0.2">
      <c r="A39" s="11" t="s">
        <v>79</v>
      </c>
      <c r="B39" s="5" t="s">
        <v>218</v>
      </c>
      <c r="C39" s="240"/>
      <c r="D39" s="240"/>
      <c r="E39" s="144"/>
    </row>
    <row r="40" spans="1:5" ht="12" customHeight="1" thickBot="1" x14ac:dyDescent="0.3">
      <c r="A40" s="11" t="s">
        <v>86</v>
      </c>
      <c r="B40" s="14" t="s">
        <v>233</v>
      </c>
      <c r="C40" s="240"/>
      <c r="D40" s="240"/>
      <c r="E40" s="144"/>
    </row>
    <row r="41" spans="1:5" ht="12" customHeight="1" thickBot="1" x14ac:dyDescent="0.3">
      <c r="A41" s="15" t="s">
        <v>10</v>
      </c>
      <c r="B41" s="22" t="s">
        <v>199</v>
      </c>
      <c r="C41" s="237">
        <f>+C42+C43+C44</f>
        <v>0</v>
      </c>
      <c r="D41" s="237">
        <f>+D42+D43+D44</f>
        <v>239</v>
      </c>
      <c r="E41" s="141">
        <f>+E42+E43+E44</f>
        <v>302</v>
      </c>
    </row>
    <row r="42" spans="1:5" ht="12" customHeight="1" x14ac:dyDescent="0.25">
      <c r="A42" s="12" t="s">
        <v>80</v>
      </c>
      <c r="B42" s="5" t="s">
        <v>121</v>
      </c>
      <c r="C42" s="239"/>
      <c r="D42" s="239">
        <v>239</v>
      </c>
      <c r="E42" s="143">
        <v>302</v>
      </c>
    </row>
    <row r="43" spans="1:5" ht="12" customHeight="1" x14ac:dyDescent="0.25">
      <c r="A43" s="12" t="s">
        <v>81</v>
      </c>
      <c r="B43" s="9" t="s">
        <v>102</v>
      </c>
      <c r="C43" s="238"/>
      <c r="D43" s="238"/>
      <c r="E43" s="142"/>
    </row>
    <row r="44" spans="1:5" ht="12" customHeight="1" thickBot="1" x14ac:dyDescent="0.3">
      <c r="A44" s="12" t="s">
        <v>82</v>
      </c>
      <c r="B44" s="162" t="s">
        <v>123</v>
      </c>
      <c r="C44" s="238"/>
      <c r="D44" s="238"/>
      <c r="E44" s="142"/>
    </row>
    <row r="45" spans="1:5" ht="12" customHeight="1" thickBot="1" x14ac:dyDescent="0.3">
      <c r="A45" s="15" t="s">
        <v>11</v>
      </c>
      <c r="B45" s="83" t="s">
        <v>234</v>
      </c>
      <c r="C45" s="237">
        <f>+C32+C41</f>
        <v>3957</v>
      </c>
      <c r="D45" s="237">
        <f>+D32+D41</f>
        <v>4058</v>
      </c>
      <c r="E45" s="141">
        <f>+E32+E41</f>
        <v>8815</v>
      </c>
    </row>
    <row r="46" spans="1:5" ht="12" customHeight="1" thickBot="1" x14ac:dyDescent="0.3">
      <c r="A46" s="15" t="s">
        <v>12</v>
      </c>
      <c r="B46" s="83" t="s">
        <v>235</v>
      </c>
      <c r="C46" s="237">
        <f>+C47+C48</f>
        <v>0</v>
      </c>
      <c r="D46" s="237">
        <f>+D47+D48</f>
        <v>0</v>
      </c>
      <c r="E46" s="141">
        <f>+E47+E48</f>
        <v>0</v>
      </c>
    </row>
    <row r="47" spans="1:5" ht="12" customHeight="1" x14ac:dyDescent="0.25">
      <c r="A47" s="12" t="s">
        <v>144</v>
      </c>
      <c r="B47" s="6" t="s">
        <v>200</v>
      </c>
      <c r="C47" s="238"/>
      <c r="D47" s="238"/>
      <c r="E47" s="142"/>
    </row>
    <row r="48" spans="1:5" ht="12" customHeight="1" thickBot="1" x14ac:dyDescent="0.3">
      <c r="A48" s="10" t="s">
        <v>145</v>
      </c>
      <c r="B48" s="4" t="s">
        <v>201</v>
      </c>
      <c r="C48" s="240"/>
      <c r="D48" s="240"/>
      <c r="E48" s="144"/>
    </row>
    <row r="49" spans="1:6" ht="12" customHeight="1" thickBot="1" x14ac:dyDescent="0.3">
      <c r="A49" s="15" t="s">
        <v>13</v>
      </c>
      <c r="B49" s="295" t="s">
        <v>225</v>
      </c>
      <c r="C49" s="237">
        <f>+C45+C46</f>
        <v>3957</v>
      </c>
      <c r="D49" s="237">
        <f>+D45+D46</f>
        <v>4058</v>
      </c>
      <c r="E49" s="164">
        <f>+E45+E46</f>
        <v>8815</v>
      </c>
    </row>
    <row r="50" spans="1:6" ht="12" customHeight="1" x14ac:dyDescent="0.25">
      <c r="C50" s="224"/>
    </row>
    <row r="51" spans="1:6" ht="12" customHeight="1" x14ac:dyDescent="0.25">
      <c r="C51" s="224"/>
    </row>
    <row r="52" spans="1:6" ht="12" customHeight="1" x14ac:dyDescent="0.25">
      <c r="C52" s="224"/>
    </row>
    <row r="53" spans="1:6" ht="12" customHeight="1" x14ac:dyDescent="0.25">
      <c r="C53" s="224"/>
    </row>
    <row r="54" spans="1:6" ht="15" customHeight="1" x14ac:dyDescent="0.25">
      <c r="C54" s="309"/>
      <c r="D54" s="309"/>
      <c r="E54" s="309"/>
      <c r="F54" s="309"/>
    </row>
    <row r="55" spans="1:6" s="251" customFormat="1" ht="12.95" customHeight="1" x14ac:dyDescent="0.2"/>
    <row r="56" spans="1:6" x14ac:dyDescent="0.25">
      <c r="C56" s="224"/>
    </row>
    <row r="57" spans="1:6" x14ac:dyDescent="0.25">
      <c r="C57" s="224"/>
    </row>
    <row r="58" spans="1:6" x14ac:dyDescent="0.25">
      <c r="C58" s="224"/>
    </row>
    <row r="59" spans="1:6" ht="16.5" customHeight="1" x14ac:dyDescent="0.25">
      <c r="C59" s="224"/>
    </row>
    <row r="60" spans="1:6" x14ac:dyDescent="0.25">
      <c r="C60" s="224"/>
    </row>
    <row r="61" spans="1:6" x14ac:dyDescent="0.25">
      <c r="C61" s="224"/>
    </row>
    <row r="62" spans="1:6" x14ac:dyDescent="0.25">
      <c r="C62" s="224"/>
    </row>
    <row r="63" spans="1:6" x14ac:dyDescent="0.25">
      <c r="C63" s="224"/>
    </row>
    <row r="64" spans="1:6" x14ac:dyDescent="0.25">
      <c r="C64" s="224"/>
    </row>
    <row r="65" spans="3:3" x14ac:dyDescent="0.25">
      <c r="C65" s="224"/>
    </row>
    <row r="66" spans="3:3" x14ac:dyDescent="0.25">
      <c r="C66" s="224"/>
    </row>
    <row r="67" spans="3:3" x14ac:dyDescent="0.25">
      <c r="C67" s="224"/>
    </row>
    <row r="68" spans="3:3" x14ac:dyDescent="0.25">
      <c r="C68" s="224"/>
    </row>
  </sheetData>
  <mergeCells count="4">
    <mergeCell ref="A1:E1"/>
    <mergeCell ref="A28:E28"/>
    <mergeCell ref="A29:B29"/>
    <mergeCell ref="A2:B2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
Ibrány Város Roma Nemzetiségi Önkormányzat
2024. ÉVI KÖLTSÉGVETÉSÉNEK PÉNZÜGYI MÉRLEGE&amp;R&amp;"Times New Roman CE,Félkövér dőlt"&amp;11 1. tájékoztató kimtatás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</vt:i4>
      </vt:variant>
    </vt:vector>
  </HeadingPairs>
  <TitlesOfParts>
    <vt:vector size="17" baseType="lpstr">
      <vt:lpstr>1.sz.mell.</vt:lpstr>
      <vt:lpstr>2.sz.mell  </vt:lpstr>
      <vt:lpstr>3.sz.mell  </vt:lpstr>
      <vt:lpstr>4.sz.mell.</vt:lpstr>
      <vt:lpstr>5.sz.mell.  </vt:lpstr>
      <vt:lpstr>6. sz.mell.</vt:lpstr>
      <vt:lpstr>7.sz.mell.</vt:lpstr>
      <vt:lpstr>8. sz. mell</vt:lpstr>
      <vt:lpstr>1. sz tájékoztató t.</vt:lpstr>
      <vt:lpstr>2. sz tájékoztató t</vt:lpstr>
      <vt:lpstr>3.sz tájékoztató t.</vt:lpstr>
      <vt:lpstr>4. sz tájékoztató t.</vt:lpstr>
      <vt:lpstr>Munka1</vt:lpstr>
      <vt:lpstr>'8. sz. mell'!Nyomtatási_cím</vt:lpstr>
      <vt:lpstr>'1. sz tájékoztató t.'!Nyomtatási_terület</vt:lpstr>
      <vt:lpstr>'1.sz.mell.'!Nyomtatási_terület</vt:lpstr>
      <vt:lpstr>'4.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Kulcsár Margit</cp:lastModifiedBy>
  <cp:lastPrinted>2024-11-29T11:28:07Z</cp:lastPrinted>
  <dcterms:created xsi:type="dcterms:W3CDTF">1999-10-30T10:30:45Z</dcterms:created>
  <dcterms:modified xsi:type="dcterms:W3CDTF">2024-11-29T11:51:12Z</dcterms:modified>
</cp:coreProperties>
</file>